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1840" windowHeight="8655"/>
  </bookViews>
  <sheets>
    <sheet name="1147 nguyen duy trinh" sheetId="1" r:id="rId1"/>
    <sheet name="In phieu T12 (2)" sheetId="5" r:id="rId2"/>
    <sheet name="Sheet1" sheetId="3" r:id="rId3"/>
  </sheets>
  <definedNames>
    <definedName name="_xlnm._FilterDatabase" localSheetId="0" hidden="1">'1147 nguyen duy trinh'!$A$4:$Z$150</definedName>
  </definedNames>
  <calcPr calcId="144525"/>
</workbook>
</file>

<file path=xl/calcChain.xml><?xml version="1.0" encoding="utf-8"?>
<calcChain xmlns="http://schemas.openxmlformats.org/spreadsheetml/2006/main">
  <c r="J6" i="1" l="1"/>
  <c r="D65" i="1" l="1"/>
  <c r="D11" i="1" l="1"/>
  <c r="K9" i="1" l="1"/>
  <c r="K10" i="1"/>
  <c r="K11" i="1"/>
  <c r="K12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30" i="1"/>
  <c r="K131" i="1"/>
  <c r="K132" i="1"/>
  <c r="K133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8" i="1"/>
  <c r="D23" i="1" l="1"/>
  <c r="H23" i="1" s="1"/>
  <c r="I40" i="1" l="1"/>
  <c r="M6" i="1" l="1"/>
  <c r="D82" i="1" l="1"/>
  <c r="D46" i="1"/>
  <c r="D9" i="1"/>
  <c r="H9" i="1" s="1"/>
  <c r="K16" i="5" l="1"/>
  <c r="O5" i="5"/>
  <c r="G5" i="5" s="1"/>
  <c r="B5" i="5"/>
  <c r="B4" i="5"/>
  <c r="G12" i="5" l="1"/>
  <c r="G9" i="5"/>
  <c r="D11" i="5"/>
  <c r="N11" i="5" s="1"/>
  <c r="E19" i="5"/>
  <c r="E17" i="5"/>
  <c r="P9" i="5" l="1"/>
  <c r="P65" i="1"/>
  <c r="P51" i="1" l="1"/>
  <c r="N54" i="3" l="1"/>
  <c r="N53" i="3"/>
  <c r="N51" i="3"/>
  <c r="N50" i="3"/>
  <c r="K48" i="3"/>
  <c r="P47" i="3"/>
  <c r="P46" i="3"/>
  <c r="P45" i="3"/>
  <c r="N45" i="3"/>
  <c r="P44" i="3"/>
  <c r="N44" i="3"/>
  <c r="P43" i="3"/>
  <c r="O39" i="3"/>
  <c r="D53" i="3"/>
  <c r="D54" i="3"/>
  <c r="D51" i="3"/>
  <c r="D50" i="3"/>
  <c r="A48" i="3"/>
  <c r="F47" i="3"/>
  <c r="F46" i="3"/>
  <c r="F45" i="3"/>
  <c r="D45" i="3"/>
  <c r="F44" i="3"/>
  <c r="D44" i="3"/>
  <c r="F43" i="3"/>
  <c r="E39" i="3"/>
  <c r="K14" i="3"/>
  <c r="O5" i="3"/>
  <c r="P10" i="3" l="1"/>
  <c r="P11" i="3"/>
  <c r="N19" i="3"/>
  <c r="N10" i="3"/>
  <c r="N11" i="3"/>
  <c r="P12" i="3"/>
  <c r="N16" i="3"/>
  <c r="P9" i="3" l="1"/>
  <c r="D91" i="1"/>
  <c r="K6" i="1"/>
  <c r="L6" i="1"/>
  <c r="N6" i="1"/>
  <c r="O6" i="1"/>
  <c r="Q6" i="1"/>
  <c r="S6" i="1"/>
  <c r="E6" i="1"/>
  <c r="F6" i="1"/>
  <c r="G6" i="1"/>
  <c r="P13" i="3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D7" i="1"/>
  <c r="H7" i="1" s="1"/>
  <c r="D8" i="1"/>
  <c r="H8" i="1" s="1"/>
  <c r="D10" i="1"/>
  <c r="I10" i="1" s="1"/>
  <c r="H11" i="1"/>
  <c r="D12" i="1"/>
  <c r="H12" i="1" s="1"/>
  <c r="D13" i="1"/>
  <c r="H13" i="1" s="1"/>
  <c r="D14" i="1"/>
  <c r="H14" i="1" s="1"/>
  <c r="D15" i="1"/>
  <c r="H15" i="1" s="1"/>
  <c r="D16" i="1"/>
  <c r="D17" i="1"/>
  <c r="H17" i="1" s="1"/>
  <c r="D18" i="1"/>
  <c r="H18" i="1" s="1"/>
  <c r="D19" i="1"/>
  <c r="H19" i="1" s="1"/>
  <c r="D20" i="1"/>
  <c r="H20" i="1" s="1"/>
  <c r="D21" i="1"/>
  <c r="H21" i="1" s="1"/>
  <c r="D22" i="1"/>
  <c r="H22" i="1" s="1"/>
  <c r="D24" i="1"/>
  <c r="H24" i="1" s="1"/>
  <c r="D25" i="1"/>
  <c r="H25" i="1" s="1"/>
  <c r="D26" i="1"/>
  <c r="H26" i="1" s="1"/>
  <c r="D27" i="1"/>
  <c r="H27" i="1" s="1"/>
  <c r="D28" i="1"/>
  <c r="H28" i="1" s="1"/>
  <c r="D29" i="1"/>
  <c r="H29" i="1" s="1"/>
  <c r="D30" i="1"/>
  <c r="H30" i="1" s="1"/>
  <c r="D31" i="1"/>
  <c r="H31" i="1" s="1"/>
  <c r="D32" i="1"/>
  <c r="H32" i="1" s="1"/>
  <c r="D33" i="1"/>
  <c r="H33" i="1" s="1"/>
  <c r="D34" i="1"/>
  <c r="H34" i="1" s="1"/>
  <c r="D35" i="1"/>
  <c r="H35" i="1" s="1"/>
  <c r="D36" i="1"/>
  <c r="H36" i="1" s="1"/>
  <c r="D37" i="1"/>
  <c r="H37" i="1" s="1"/>
  <c r="D38" i="1"/>
  <c r="H38" i="1" s="1"/>
  <c r="D39" i="1"/>
  <c r="H39" i="1" s="1"/>
  <c r="D40" i="1"/>
  <c r="H40" i="1" s="1"/>
  <c r="D41" i="1"/>
  <c r="H41" i="1" s="1"/>
  <c r="D42" i="1"/>
  <c r="H42" i="1" s="1"/>
  <c r="D43" i="1"/>
  <c r="H43" i="1" s="1"/>
  <c r="D44" i="1"/>
  <c r="H44" i="1" s="1"/>
  <c r="D45" i="1"/>
  <c r="H46" i="1"/>
  <c r="D47" i="1"/>
  <c r="H47" i="1" s="1"/>
  <c r="D48" i="1"/>
  <c r="H48" i="1" s="1"/>
  <c r="D49" i="1"/>
  <c r="H49" i="1" s="1"/>
  <c r="D50" i="1"/>
  <c r="H50" i="1" s="1"/>
  <c r="D51" i="1"/>
  <c r="H51" i="1" s="1"/>
  <c r="D52" i="1"/>
  <c r="H52" i="1" s="1"/>
  <c r="D53" i="1"/>
  <c r="H53" i="1" s="1"/>
  <c r="D54" i="1"/>
  <c r="H54" i="1" s="1"/>
  <c r="D55" i="1"/>
  <c r="H55" i="1" s="1"/>
  <c r="D56" i="1"/>
  <c r="H56" i="1" s="1"/>
  <c r="D57" i="1"/>
  <c r="H57" i="1" s="1"/>
  <c r="D58" i="1"/>
  <c r="H58" i="1" s="1"/>
  <c r="D59" i="1"/>
  <c r="H59" i="1" s="1"/>
  <c r="D60" i="1"/>
  <c r="H60" i="1" s="1"/>
  <c r="D61" i="1"/>
  <c r="H61" i="1" s="1"/>
  <c r="D62" i="1"/>
  <c r="H62" i="1" s="1"/>
  <c r="D63" i="1"/>
  <c r="H63" i="1" s="1"/>
  <c r="D64" i="1"/>
  <c r="H64" i="1" s="1"/>
  <c r="H65" i="1"/>
  <c r="D66" i="1"/>
  <c r="H66" i="1" s="1"/>
  <c r="D67" i="1"/>
  <c r="H67" i="1" s="1"/>
  <c r="D68" i="1"/>
  <c r="H68" i="1" s="1"/>
  <c r="D69" i="1"/>
  <c r="H69" i="1" s="1"/>
  <c r="D70" i="1"/>
  <c r="H70" i="1" s="1"/>
  <c r="D71" i="1"/>
  <c r="H71" i="1" s="1"/>
  <c r="D72" i="1"/>
  <c r="H72" i="1" s="1"/>
  <c r="D73" i="1"/>
  <c r="H73" i="1" s="1"/>
  <c r="D74" i="1"/>
  <c r="H74" i="1" s="1"/>
  <c r="D75" i="1"/>
  <c r="H75" i="1" s="1"/>
  <c r="D76" i="1"/>
  <c r="H76" i="1" s="1"/>
  <c r="D77" i="1"/>
  <c r="H77" i="1" s="1"/>
  <c r="D78" i="1"/>
  <c r="H78" i="1" s="1"/>
  <c r="D79" i="1"/>
  <c r="H79" i="1" s="1"/>
  <c r="D80" i="1"/>
  <c r="H80" i="1" s="1"/>
  <c r="D81" i="1"/>
  <c r="H82" i="1"/>
  <c r="D83" i="1"/>
  <c r="H83" i="1" s="1"/>
  <c r="D84" i="1"/>
  <c r="H84" i="1" s="1"/>
  <c r="D85" i="1"/>
  <c r="H85" i="1" s="1"/>
  <c r="D86" i="1"/>
  <c r="H86" i="1" s="1"/>
  <c r="D87" i="1"/>
  <c r="H87" i="1" s="1"/>
  <c r="D88" i="1"/>
  <c r="H88" i="1" s="1"/>
  <c r="D89" i="1"/>
  <c r="H89" i="1" s="1"/>
  <c r="D90" i="1"/>
  <c r="H90" i="1" s="1"/>
  <c r="H91" i="1"/>
  <c r="D92" i="1"/>
  <c r="H92" i="1" s="1"/>
  <c r="D93" i="1"/>
  <c r="H93" i="1" s="1"/>
  <c r="D94" i="1"/>
  <c r="H94" i="1" s="1"/>
  <c r="D95" i="1"/>
  <c r="H95" i="1" s="1"/>
  <c r="D96" i="1"/>
  <c r="H96" i="1" s="1"/>
  <c r="D97" i="1"/>
  <c r="H97" i="1" s="1"/>
  <c r="D98" i="1"/>
  <c r="H98" i="1" s="1"/>
  <c r="D99" i="1"/>
  <c r="H99" i="1" s="1"/>
  <c r="D100" i="1"/>
  <c r="H100" i="1" s="1"/>
  <c r="D101" i="1"/>
  <c r="H101" i="1" s="1"/>
  <c r="D102" i="1"/>
  <c r="H102" i="1" s="1"/>
  <c r="D103" i="1"/>
  <c r="H103" i="1" s="1"/>
  <c r="D104" i="1"/>
  <c r="H104" i="1" s="1"/>
  <c r="D105" i="1"/>
  <c r="H105" i="1" s="1"/>
  <c r="D106" i="1"/>
  <c r="H106" i="1" s="1"/>
  <c r="D107" i="1"/>
  <c r="H107" i="1" s="1"/>
  <c r="D108" i="1"/>
  <c r="H108" i="1" s="1"/>
  <c r="D109" i="1"/>
  <c r="H109" i="1" s="1"/>
  <c r="D110" i="1"/>
  <c r="H110" i="1" s="1"/>
  <c r="D111" i="1"/>
  <c r="H111" i="1" s="1"/>
  <c r="D112" i="1"/>
  <c r="H112" i="1" s="1"/>
  <c r="D113" i="1"/>
  <c r="H113" i="1" s="1"/>
  <c r="D114" i="1"/>
  <c r="H114" i="1" s="1"/>
  <c r="D115" i="1"/>
  <c r="H115" i="1" s="1"/>
  <c r="D116" i="1"/>
  <c r="H116" i="1" s="1"/>
  <c r="D117" i="1"/>
  <c r="H117" i="1" s="1"/>
  <c r="D118" i="1"/>
  <c r="H118" i="1" s="1"/>
  <c r="D119" i="1"/>
  <c r="H119" i="1" s="1"/>
  <c r="D120" i="1"/>
  <c r="H120" i="1" s="1"/>
  <c r="D121" i="1"/>
  <c r="H121" i="1" s="1"/>
  <c r="D122" i="1"/>
  <c r="H122" i="1" s="1"/>
  <c r="D123" i="1"/>
  <c r="H123" i="1" s="1"/>
  <c r="D124" i="1"/>
  <c r="H124" i="1" s="1"/>
  <c r="D125" i="1"/>
  <c r="H125" i="1" s="1"/>
  <c r="D126" i="1"/>
  <c r="H126" i="1" s="1"/>
  <c r="D127" i="1"/>
  <c r="H127" i="1" s="1"/>
  <c r="D128" i="1"/>
  <c r="H128" i="1" s="1"/>
  <c r="D129" i="1"/>
  <c r="H129" i="1" s="1"/>
  <c r="D130" i="1"/>
  <c r="H130" i="1" s="1"/>
  <c r="D131" i="1"/>
  <c r="H131" i="1" s="1"/>
  <c r="D132" i="1"/>
  <c r="H132" i="1" s="1"/>
  <c r="D133" i="1"/>
  <c r="H133" i="1" s="1"/>
  <c r="D134" i="1"/>
  <c r="H134" i="1" s="1"/>
  <c r="D135" i="1"/>
  <c r="H135" i="1" s="1"/>
  <c r="D136" i="1"/>
  <c r="H136" i="1" s="1"/>
  <c r="D137" i="1"/>
  <c r="H137" i="1" s="1"/>
  <c r="D138" i="1"/>
  <c r="H138" i="1" s="1"/>
  <c r="D139" i="1"/>
  <c r="H139" i="1" s="1"/>
  <c r="D140" i="1"/>
  <c r="H140" i="1" s="1"/>
  <c r="D141" i="1"/>
  <c r="H141" i="1" s="1"/>
  <c r="D142" i="1"/>
  <c r="H142" i="1" s="1"/>
  <c r="D143" i="1"/>
  <c r="H143" i="1" s="1"/>
  <c r="D144" i="1"/>
  <c r="H144" i="1" s="1"/>
  <c r="D145" i="1"/>
  <c r="H145" i="1" s="1"/>
  <c r="D146" i="1"/>
  <c r="H146" i="1" s="1"/>
  <c r="D147" i="1"/>
  <c r="H147" i="1" s="1"/>
  <c r="D148" i="1"/>
  <c r="H148" i="1" s="1"/>
  <c r="I7" i="1"/>
  <c r="I8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1" i="1"/>
  <c r="I42" i="1"/>
  <c r="R42" i="1" s="1"/>
  <c r="T42" i="1" s="1"/>
  <c r="I43" i="1"/>
  <c r="I44" i="1"/>
  <c r="I45" i="1"/>
  <c r="I46" i="1"/>
  <c r="R46" i="1" s="1"/>
  <c r="T46" i="1" s="1"/>
  <c r="I47" i="1"/>
  <c r="I48" i="1"/>
  <c r="I49" i="1"/>
  <c r="I50" i="1"/>
  <c r="R50" i="1" s="1"/>
  <c r="T50" i="1" s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R66" i="1" s="1"/>
  <c r="T66" i="1" s="1"/>
  <c r="I67" i="1"/>
  <c r="I68" i="1"/>
  <c r="I69" i="1"/>
  <c r="I70" i="1"/>
  <c r="R70" i="1" s="1"/>
  <c r="T70" i="1" s="1"/>
  <c r="I71" i="1"/>
  <c r="I72" i="1"/>
  <c r="I73" i="1"/>
  <c r="I74" i="1"/>
  <c r="R74" i="1" s="1"/>
  <c r="T74" i="1" s="1"/>
  <c r="I75" i="1"/>
  <c r="I76" i="1"/>
  <c r="I77" i="1"/>
  <c r="I78" i="1"/>
  <c r="R78" i="1" s="1"/>
  <c r="T78" i="1" s="1"/>
  <c r="I79" i="1"/>
  <c r="I80" i="1"/>
  <c r="I81" i="1"/>
  <c r="I82" i="1"/>
  <c r="R82" i="1" s="1"/>
  <c r="T82" i="1" s="1"/>
  <c r="I83" i="1"/>
  <c r="I84" i="1"/>
  <c r="I85" i="1"/>
  <c r="I86" i="1"/>
  <c r="R86" i="1" s="1"/>
  <c r="T86" i="1" s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R10" i="1" l="1"/>
  <c r="T10" i="1" s="1"/>
  <c r="R148" i="1"/>
  <c r="T148" i="1" s="1"/>
  <c r="R140" i="1"/>
  <c r="T140" i="1" s="1"/>
  <c r="R132" i="1"/>
  <c r="T132" i="1" s="1"/>
  <c r="R118" i="1"/>
  <c r="T118" i="1" s="1"/>
  <c r="R114" i="1"/>
  <c r="T114" i="1" s="1"/>
  <c r="R110" i="1"/>
  <c r="T110" i="1" s="1"/>
  <c r="R106" i="1"/>
  <c r="T106" i="1" s="1"/>
  <c r="R38" i="1"/>
  <c r="T38" i="1" s="1"/>
  <c r="R34" i="1"/>
  <c r="T34" i="1" s="1"/>
  <c r="R30" i="1"/>
  <c r="T30" i="1" s="1"/>
  <c r="R28" i="1"/>
  <c r="T28" i="1" s="1"/>
  <c r="R26" i="1"/>
  <c r="T26" i="1" s="1"/>
  <c r="R22" i="1"/>
  <c r="T22" i="1" s="1"/>
  <c r="R20" i="1"/>
  <c r="T20" i="1" s="1"/>
  <c r="R18" i="1"/>
  <c r="T18" i="1" s="1"/>
  <c r="R14" i="1"/>
  <c r="T14" i="1" s="1"/>
  <c r="R12" i="1"/>
  <c r="T12" i="1" s="1"/>
  <c r="R102" i="1"/>
  <c r="T102" i="1" s="1"/>
  <c r="R98" i="1"/>
  <c r="T98" i="1" s="1"/>
  <c r="R94" i="1"/>
  <c r="T94" i="1" s="1"/>
  <c r="R90" i="1"/>
  <c r="T90" i="1" s="1"/>
  <c r="R62" i="1"/>
  <c r="T62" i="1" s="1"/>
  <c r="R58" i="1"/>
  <c r="T58" i="1" s="1"/>
  <c r="R54" i="1"/>
  <c r="T54" i="1" s="1"/>
  <c r="R39" i="1"/>
  <c r="T39" i="1" s="1"/>
  <c r="R37" i="1"/>
  <c r="T37" i="1" s="1"/>
  <c r="R35" i="1"/>
  <c r="T35" i="1" s="1"/>
  <c r="R33" i="1"/>
  <c r="T33" i="1" s="1"/>
  <c r="R31" i="1"/>
  <c r="T31" i="1" s="1"/>
  <c r="R29" i="1"/>
  <c r="T29" i="1" s="1"/>
  <c r="R27" i="1"/>
  <c r="T27" i="1" s="1"/>
  <c r="R25" i="1"/>
  <c r="T25" i="1" s="1"/>
  <c r="R23" i="1"/>
  <c r="T23" i="1" s="1"/>
  <c r="R21" i="1"/>
  <c r="T21" i="1" s="1"/>
  <c r="R19" i="1"/>
  <c r="T19" i="1" s="1"/>
  <c r="R17" i="1"/>
  <c r="T17" i="1" s="1"/>
  <c r="R15" i="1"/>
  <c r="T15" i="1" s="1"/>
  <c r="R13" i="1"/>
  <c r="T13" i="1" s="1"/>
  <c r="R11" i="1"/>
  <c r="T11" i="1" s="1"/>
  <c r="G11" i="5"/>
  <c r="P11" i="5" s="1"/>
  <c r="H16" i="1"/>
  <c r="G10" i="5" s="1"/>
  <c r="D10" i="5"/>
  <c r="N10" i="5" s="1"/>
  <c r="R147" i="1"/>
  <c r="T147" i="1" s="1"/>
  <c r="R145" i="1"/>
  <c r="T145" i="1" s="1"/>
  <c r="R143" i="1"/>
  <c r="T143" i="1" s="1"/>
  <c r="R141" i="1"/>
  <c r="T141" i="1" s="1"/>
  <c r="R139" i="1"/>
  <c r="T139" i="1" s="1"/>
  <c r="R137" i="1"/>
  <c r="T137" i="1" s="1"/>
  <c r="R135" i="1"/>
  <c r="T135" i="1" s="1"/>
  <c r="R133" i="1"/>
  <c r="T133" i="1" s="1"/>
  <c r="R131" i="1"/>
  <c r="T131" i="1" s="1"/>
  <c r="R129" i="1"/>
  <c r="T129" i="1" s="1"/>
  <c r="R127" i="1"/>
  <c r="T127" i="1" s="1"/>
  <c r="R125" i="1"/>
  <c r="R123" i="1"/>
  <c r="T123" i="1" s="1"/>
  <c r="R121" i="1"/>
  <c r="T121" i="1" s="1"/>
  <c r="R119" i="1"/>
  <c r="T119" i="1" s="1"/>
  <c r="R117" i="1"/>
  <c r="T117" i="1" s="1"/>
  <c r="R115" i="1"/>
  <c r="T115" i="1" s="1"/>
  <c r="R113" i="1"/>
  <c r="T113" i="1" s="1"/>
  <c r="R111" i="1"/>
  <c r="T111" i="1" s="1"/>
  <c r="R109" i="1"/>
  <c r="T109" i="1" s="1"/>
  <c r="R107" i="1"/>
  <c r="T107" i="1" s="1"/>
  <c r="R105" i="1"/>
  <c r="T105" i="1" s="1"/>
  <c r="R103" i="1"/>
  <c r="T103" i="1" s="1"/>
  <c r="R101" i="1"/>
  <c r="T101" i="1" s="1"/>
  <c r="R99" i="1"/>
  <c r="T99" i="1" s="1"/>
  <c r="R97" i="1"/>
  <c r="T97" i="1" s="1"/>
  <c r="R95" i="1"/>
  <c r="T95" i="1" s="1"/>
  <c r="R93" i="1"/>
  <c r="T93" i="1" s="1"/>
  <c r="R91" i="1"/>
  <c r="T91" i="1" s="1"/>
  <c r="R89" i="1"/>
  <c r="T89" i="1" s="1"/>
  <c r="R87" i="1"/>
  <c r="T87" i="1" s="1"/>
  <c r="R85" i="1"/>
  <c r="T85" i="1" s="1"/>
  <c r="R83" i="1"/>
  <c r="T83" i="1" s="1"/>
  <c r="R79" i="1"/>
  <c r="T79" i="1" s="1"/>
  <c r="R77" i="1"/>
  <c r="T77" i="1" s="1"/>
  <c r="R75" i="1"/>
  <c r="T75" i="1" s="1"/>
  <c r="R73" i="1"/>
  <c r="T73" i="1" s="1"/>
  <c r="R71" i="1"/>
  <c r="T71" i="1" s="1"/>
  <c r="R69" i="1"/>
  <c r="T69" i="1" s="1"/>
  <c r="R67" i="1"/>
  <c r="T67" i="1" s="1"/>
  <c r="R65" i="1"/>
  <c r="T65" i="1" s="1"/>
  <c r="R63" i="1"/>
  <c r="T63" i="1" s="1"/>
  <c r="R61" i="1"/>
  <c r="T61" i="1" s="1"/>
  <c r="R59" i="1"/>
  <c r="T59" i="1" s="1"/>
  <c r="R57" i="1"/>
  <c r="T57" i="1" s="1"/>
  <c r="R55" i="1"/>
  <c r="T55" i="1" s="1"/>
  <c r="R53" i="1"/>
  <c r="T53" i="1" s="1"/>
  <c r="R51" i="1"/>
  <c r="T51" i="1" s="1"/>
  <c r="R49" i="1"/>
  <c r="T49" i="1" s="1"/>
  <c r="R47" i="1"/>
  <c r="T47" i="1" s="1"/>
  <c r="R45" i="1"/>
  <c r="T45" i="1" s="1"/>
  <c r="R43" i="1"/>
  <c r="T43" i="1" s="1"/>
  <c r="R41" i="1"/>
  <c r="T41" i="1" s="1"/>
  <c r="N17" i="3"/>
  <c r="N20" i="3"/>
  <c r="R9" i="1"/>
  <c r="T9" i="1" s="1"/>
  <c r="R144" i="1"/>
  <c r="T144" i="1" s="1"/>
  <c r="R136" i="1"/>
  <c r="T136" i="1" s="1"/>
  <c r="R128" i="1"/>
  <c r="T128" i="1" s="1"/>
  <c r="I6" i="1"/>
  <c r="H6" i="1"/>
  <c r="D6" i="1"/>
  <c r="P6" i="1"/>
  <c r="R146" i="1"/>
  <c r="T146" i="1" s="1"/>
  <c r="R142" i="1"/>
  <c r="T142" i="1" s="1"/>
  <c r="R138" i="1"/>
  <c r="T138" i="1" s="1"/>
  <c r="R134" i="1"/>
  <c r="T134" i="1" s="1"/>
  <c r="R130" i="1"/>
  <c r="T130" i="1" s="1"/>
  <c r="R126" i="1"/>
  <c r="T126" i="1" s="1"/>
  <c r="R124" i="1"/>
  <c r="T124" i="1" s="1"/>
  <c r="R122" i="1"/>
  <c r="T122" i="1" s="1"/>
  <c r="R120" i="1"/>
  <c r="T120" i="1" s="1"/>
  <c r="R116" i="1"/>
  <c r="T116" i="1" s="1"/>
  <c r="R112" i="1"/>
  <c r="T112" i="1" s="1"/>
  <c r="R108" i="1"/>
  <c r="T108" i="1" s="1"/>
  <c r="R104" i="1"/>
  <c r="T104" i="1" s="1"/>
  <c r="R100" i="1"/>
  <c r="T100" i="1" s="1"/>
  <c r="R96" i="1"/>
  <c r="T96" i="1" s="1"/>
  <c r="R92" i="1"/>
  <c r="T92" i="1" s="1"/>
  <c r="R88" i="1"/>
  <c r="T88" i="1" s="1"/>
  <c r="R84" i="1"/>
  <c r="T84" i="1" s="1"/>
  <c r="R80" i="1"/>
  <c r="T80" i="1" s="1"/>
  <c r="R76" i="1"/>
  <c r="T76" i="1" s="1"/>
  <c r="R72" i="1"/>
  <c r="T72" i="1" s="1"/>
  <c r="R68" i="1"/>
  <c r="T68" i="1" s="1"/>
  <c r="R64" i="1"/>
  <c r="T64" i="1" s="1"/>
  <c r="R60" i="1"/>
  <c r="T60" i="1" s="1"/>
  <c r="R56" i="1"/>
  <c r="T56" i="1" s="1"/>
  <c r="R52" i="1"/>
  <c r="T52" i="1" s="1"/>
  <c r="R48" i="1"/>
  <c r="T48" i="1" s="1"/>
  <c r="R44" i="1"/>
  <c r="T44" i="1" s="1"/>
  <c r="R40" i="1"/>
  <c r="T40" i="1" s="1"/>
  <c r="R36" i="1"/>
  <c r="T36" i="1" s="1"/>
  <c r="R32" i="1"/>
  <c r="T32" i="1" s="1"/>
  <c r="R24" i="1"/>
  <c r="T24" i="1" s="1"/>
  <c r="R8" i="1"/>
  <c r="T8" i="1" s="1"/>
  <c r="R16" i="1" l="1"/>
  <c r="T16" i="1" s="1"/>
  <c r="G15" i="5"/>
  <c r="P10" i="5"/>
  <c r="R7" i="1"/>
  <c r="T7" i="1" s="1"/>
  <c r="E18" i="5" l="1"/>
  <c r="P15" i="5"/>
  <c r="R6" i="1"/>
  <c r="T6" i="1"/>
  <c r="N18" i="5" l="1"/>
</calcChain>
</file>

<file path=xl/sharedStrings.xml><?xml version="1.0" encoding="utf-8"?>
<sst xmlns="http://schemas.openxmlformats.org/spreadsheetml/2006/main" count="525" uniqueCount="240">
  <si>
    <t>Phong</t>
  </si>
  <si>
    <t>Số đồng hồ điện</t>
  </si>
  <si>
    <t>Số điện tiêu thụ</t>
  </si>
  <si>
    <t>Đặt cọc ban đầu</t>
  </si>
  <si>
    <t>Số người</t>
  </si>
  <si>
    <t>Rác</t>
  </si>
  <si>
    <t>Tiền điện
3500đ/kg</t>
  </si>
  <si>
    <t>Tiền phòng</t>
  </si>
  <si>
    <t>Đặt coc 1</t>
  </si>
  <si>
    <t>Dat coc 2</t>
  </si>
  <si>
    <t>Sửa chửa</t>
  </si>
  <si>
    <t>Nợ tiền tháng trước</t>
  </si>
  <si>
    <t>Trả cọc</t>
  </si>
  <si>
    <t>Tổng tiền thu</t>
  </si>
  <si>
    <t>Thực thu</t>
  </si>
  <si>
    <t>Còn lại</t>
  </si>
  <si>
    <t>Tên</t>
  </si>
  <si>
    <t>Điện thoại</t>
  </si>
  <si>
    <t>Ghi chú</t>
  </si>
  <si>
    <t>Thiếu cọc thu thêm</t>
  </si>
  <si>
    <t>Cũ</t>
  </si>
  <si>
    <t>Mới</t>
  </si>
  <si>
    <t>B001</t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</si>
  <si>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</si>
  <si>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</si>
  <si>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</si>
  <si>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</si>
  <si>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</si>
  <si>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</si>
  <si>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</si>
  <si>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</si>
  <si>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</si>
  <si>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Tiền nước</t>
  </si>
  <si>
    <t>Phòng mới</t>
  </si>
  <si>
    <t>Kính gửi:</t>
  </si>
  <si>
    <t>Số phòng</t>
  </si>
  <si>
    <t>Số ĐT:</t>
  </si>
  <si>
    <t xml:space="preserve"> Xin thông báo ông ( bà) bà biết, tiền thuê phòng và các chi phí dịch vụ </t>
  </si>
  <si>
    <t xml:space="preserve"> Xin thông báo ông ( bà) bà biết, tiền thuê phòng và các chi phí dịch vụ khác</t>
  </si>
  <si>
    <t>khác chi tiết cụ thể như sau:</t>
  </si>
  <si>
    <t>chi tiết cụ thể như sau:</t>
  </si>
  <si>
    <t>STT</t>
  </si>
  <si>
    <t>Nội Dung</t>
  </si>
  <si>
    <t>Chi Tiết</t>
  </si>
  <si>
    <t>Thành Tiền</t>
  </si>
  <si>
    <t>Phòng</t>
  </si>
  <si>
    <t>Điện</t>
  </si>
  <si>
    <t>Nước</t>
  </si>
  <si>
    <t>Rác</t>
  </si>
  <si>
    <t>Tổng</t>
  </si>
  <si>
    <t xml:space="preserve">-Tiền phòng tháng </t>
  </si>
  <si>
    <t>-Tiền cọc lần 1</t>
  </si>
  <si>
    <t>Tổng:</t>
  </si>
  <si>
    <t>-chi tiết thanh toán:</t>
  </si>
  <si>
    <t>- Nội quy thanh toán:</t>
  </si>
  <si>
    <t xml:space="preserve"> </t>
  </si>
  <si>
    <t>Khách thuê vào ở phải đóng đủ tiền cọc với giá tiền phòng</t>
  </si>
  <si>
    <t>Trả phòng phải báo trước 15-20 ngày</t>
  </si>
  <si>
    <t>Ghi chú:</t>
  </si>
  <si>
    <t>QUẢN LÝ NHÀ TRỌ</t>
  </si>
  <si>
    <t>NGƯỜI TRỌ</t>
  </si>
  <si>
    <t>SIÊU THỊ 20M2</t>
  </si>
  <si>
    <t>TẠP HÓA KHU TRỌ</t>
  </si>
  <si>
    <t>KIOS A001</t>
  </si>
  <si>
    <t>KIOS A002</t>
  </si>
  <si>
    <t>KIOS A003</t>
  </si>
  <si>
    <t>KIOS A004</t>
  </si>
  <si>
    <t>KIOS A005</t>
  </si>
  <si>
    <t>KIOS A006</t>
  </si>
  <si>
    <t>KIOS A007</t>
  </si>
  <si>
    <t>KIOS A008</t>
  </si>
  <si>
    <t>KIOS A009</t>
  </si>
  <si>
    <t>KIOS A010</t>
  </si>
  <si>
    <t>KIOS A011</t>
  </si>
  <si>
    <t>KIOS A012</t>
  </si>
  <si>
    <t>KIOS A012A</t>
  </si>
  <si>
    <t>KIOS A012B</t>
  </si>
  <si>
    <t>KIOS A015</t>
  </si>
  <si>
    <t>KIOS A016</t>
  </si>
  <si>
    <t>KIOS A017</t>
  </si>
  <si>
    <t>KIOS A018</t>
  </si>
  <si>
    <t>KIOS 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</si>
  <si>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</si>
  <si>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</si>
  <si>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</si>
  <si>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</si>
  <si>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</si>
  <si>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</si>
  <si>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</si>
  <si>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</si>
  <si>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</si>
  <si>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</si>
  <si>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</si>
  <si>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</si>
  <si>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</si>
  <si>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</si>
  <si>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</si>
  <si>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</si>
  <si>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</si>
  <si>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</si>
  <si>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</si>
  <si>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</si>
  <si>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</si>
  <si>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</si>
  <si>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</si>
  <si>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</si>
  <si>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</si>
  <si>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</si>
  <si>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</si>
  <si>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</si>
  <si>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</si>
  <si>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</si>
  <si>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A112A</t>
  </si>
  <si>
    <t>A112B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</si>
  <si>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</si>
  <si>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</si>
  <si>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</si>
  <si>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</si>
  <si>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</si>
  <si>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</si>
  <si>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</si>
  <si>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</si>
  <si>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</si>
  <si>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</si>
  <si>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</si>
  <si>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</si>
  <si>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</si>
  <si>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</si>
  <si>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</si>
  <si>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</si>
  <si>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</si>
  <si>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</si>
  <si>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</si>
  <si>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</si>
  <si>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</si>
  <si>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</si>
  <si>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B011</t>
  </si>
  <si>
    <t>B012</t>
  </si>
  <si>
    <t>B012A</t>
  </si>
  <si>
    <t>B012B</t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</si>
  <si>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</si>
  <si>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</si>
  <si>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</si>
  <si>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</si>
  <si>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</si>
  <si>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</si>
  <si>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</si>
  <si>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</si>
  <si>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</si>
  <si>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B024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</si>
  <si>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</si>
  <si>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</si>
  <si>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</si>
  <si>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</si>
  <si>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</si>
  <si>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</si>
  <si>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</si>
  <si>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</si>
  <si>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</si>
  <si>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</si>
  <si>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</si>
  <si>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</si>
  <si>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</si>
  <si>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</si>
  <si>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</si>
  <si>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</si>
  <si>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</si>
  <si>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</si>
  <si>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</si>
  <si>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</si>
  <si>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</si>
  <si>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</si>
  <si>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B112A</t>
  </si>
  <si>
    <t>B112B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</si>
  <si>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</si>
  <si>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</si>
  <si>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</si>
  <si>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</si>
  <si>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</si>
  <si>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</si>
  <si>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</si>
  <si>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</si>
  <si>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</si>
  <si>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</si>
  <si>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</si>
  <si>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</si>
  <si>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</si>
  <si>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</si>
  <si>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</si>
  <si>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</si>
  <si>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</si>
  <si>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</si>
  <si>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</si>
  <si>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</si>
  <si>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xe</t>
  </si>
  <si>
    <t>Tiền nước 50000đ/N</t>
  </si>
  <si>
    <t>PHẠM VĂN LƯƠNG</t>
  </si>
  <si>
    <t>0973399006</t>
  </si>
  <si>
    <t xml:space="preserve">THÔNG BÁO TÍNH TIỀN PHÒNG TRỌ </t>
  </si>
  <si>
    <t>10-10 ĐẾN 10-11\2020</t>
  </si>
  <si>
    <t>WIFI</t>
  </si>
  <si>
    <t>-</t>
  </si>
  <si>
    <t>ĐÓNG TIỀN NGÀY 10-13</t>
  </si>
  <si>
    <t>THỜI GIAN Ở ÍT NHÁT LÀ 6 THÁNG</t>
  </si>
  <si>
    <t>TIỀN XE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</si>
  <si>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</si>
  <si>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AGRIBANK</t>
  </si>
  <si>
    <t>STK; 6302205267299</t>
  </si>
  <si>
    <t>TỔNG</t>
  </si>
  <si>
    <t>ĐÓNG ĐỦ SỐ TIỀN CỌC CÒN THIẾU</t>
  </si>
  <si>
    <t>ĐÓNG TIỀN ĐÚNG NGÀY QUY ĐINH. QUÁ 3 NGÀY BAN QUẢN LÝ SẼ THU HỒI PHÒNG</t>
  </si>
  <si>
    <t>KHÁCH THUÊ PHÒNG PHẢI ĐÓNG ĐỦ TIỀN CỌC</t>
  </si>
  <si>
    <t>TRẢ PHÒNG BÁO TRƯỚC 15-20 NGÀY</t>
  </si>
  <si>
    <t>THỜI GIAN Ở ÍT NHẤT LÀ 6 THÁNG</t>
  </si>
  <si>
    <t xml:space="preserve"> NỘI QUY THANH TOÁN: ĐÓNG TIỀN PHÒNG TỪ NGÀY 10-13</t>
  </si>
  <si>
    <t>ĐÓNG TIỀN ĐÚNG NGÀY QUY ĐINH, QUÁ 3 NGÀY BAN QUẢN LÝ SẼ THU HỒI PHÒNG</t>
  </si>
  <si>
    <t>ACB</t>
  </si>
  <si>
    <t>STK; 14156957</t>
  </si>
  <si>
    <t>hoang van duong</t>
  </si>
  <si>
    <t>lap rieng</t>
  </si>
  <si>
    <t>A001</t>
  </si>
  <si>
    <t>A002</t>
  </si>
  <si>
    <t>A003</t>
  </si>
  <si>
    <t>A004</t>
  </si>
  <si>
    <t>A005</t>
  </si>
  <si>
    <t>A006</t>
  </si>
  <si>
    <t>A007</t>
  </si>
  <si>
    <t>A008</t>
  </si>
  <si>
    <t>A009</t>
  </si>
  <si>
    <t>A010</t>
  </si>
  <si>
    <t>A011</t>
  </si>
  <si>
    <t>A012</t>
  </si>
  <si>
    <t>A013</t>
  </si>
  <si>
    <t>A014</t>
  </si>
  <si>
    <t>A015</t>
  </si>
  <si>
    <t>A016</t>
  </si>
  <si>
    <t>A017</t>
  </si>
  <si>
    <t>A018</t>
  </si>
  <si>
    <t>A019</t>
  </si>
  <si>
    <t>PHIẾU THU TIỀN PHÒNG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</si>
</sst>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_-;\-* #,##0_-;_-* &quot;-&quot;??_-;_-@_-"/>
    <numFmt numFmtId="167" formatCode="_-* #,##0\ _₫_-;\-* #,##0\ _₫_-;_-* &quot;-&quot;??\ _₫_-;_-@_-"/>
    <numFmt numFmtId="168" formatCode="#,##0_ ;\-#,##0\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163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indexed="9"/>
      <name val="Times New Roman"/>
      <family val="1"/>
    </font>
    <font>
      <b/>
      <sz val="14"/>
      <color theme="0"/>
      <name val="Times New Roman"/>
      <family val="1"/>
    </font>
    <font>
      <b/>
      <sz val="14"/>
      <color indexed="8"/>
      <name val="Arial"/>
      <family val="2"/>
      <charset val="163"/>
    </font>
    <font>
      <b/>
      <sz val="14"/>
      <color rgb="FF000099"/>
      <name val="Times New Roman"/>
      <family val="1"/>
    </font>
    <font>
      <b/>
      <sz val="14"/>
      <color rgb="FFFF0000"/>
      <name val="Times New Roman"/>
      <family val="1"/>
    </font>
    <font>
      <b/>
      <sz val="14"/>
      <color indexed="12"/>
      <name val="Times New Roman"/>
      <family val="1"/>
    </font>
    <font>
      <b/>
      <sz val="14"/>
      <name val="Arial"/>
      <family val="2"/>
      <charset val="163"/>
    </font>
    <font>
      <b/>
      <sz val="14"/>
      <color theme="1" tint="4.9989318521683403E-2"/>
      <name val="Times New Roman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sz val="12"/>
      <color indexed="8"/>
      <name val="Arial"/>
      <family val="2"/>
      <charset val="163"/>
    </font>
    <font>
      <b/>
      <sz val="11"/>
      <color rgb="FFFF0000"/>
      <name val="Times New Roman"/>
      <family val="1"/>
    </font>
    <font>
      <sz val="28"/>
      <color theme="1"/>
      <name val="Times New Roman"/>
      <family val="1"/>
    </font>
    <font>
      <sz val="18"/>
      <color rgb="FFFF0000"/>
      <name val="Times New Roman"/>
      <family val="1"/>
    </font>
    <font>
      <b/>
      <sz val="18"/>
      <color rgb="FFFF0000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Times New Roman"/>
      <family val="1"/>
    </font>
    <font>
      <sz val="16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2BF535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ashDotDot">
        <color indexed="64"/>
      </right>
      <top style="dotted">
        <color indexed="64"/>
      </top>
      <bottom/>
      <diagonal/>
    </border>
    <border>
      <left/>
      <right style="dashDotDot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rgb="FFFF0000"/>
      </left>
      <right style="dashed">
        <color rgb="FFFF0000"/>
      </right>
      <top style="double">
        <color rgb="FFFF0000"/>
      </top>
      <bottom style="dashed">
        <color rgb="FFFF0000"/>
      </bottom>
      <diagonal/>
    </border>
    <border>
      <left style="double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thin">
        <color indexed="64"/>
      </left>
      <right style="dashed">
        <color rgb="FFFF0000"/>
      </right>
      <top style="double">
        <color rgb="FFFF0000"/>
      </top>
      <bottom style="dashed">
        <color rgb="FFFF0000"/>
      </bottom>
      <diagonal/>
    </border>
    <border>
      <left style="thin">
        <color indexed="64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rgb="FFFF0000"/>
      </left>
      <right/>
      <top style="dashed">
        <color rgb="FFFF0000"/>
      </top>
      <bottom style="dashed">
        <color rgb="FFFF0000"/>
      </bottom>
      <diagonal/>
    </border>
    <border>
      <left/>
      <right/>
      <top style="dashed">
        <color rgb="FFFF0000"/>
      </top>
      <bottom style="dashed">
        <color rgb="FFFF0000"/>
      </bottom>
      <diagonal/>
    </border>
    <border>
      <left/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rgb="FFFF0000"/>
      </left>
      <right style="dashed">
        <color rgb="FFFF0000"/>
      </right>
      <top style="double">
        <color rgb="FFFF0000"/>
      </top>
      <bottom style="dashed">
        <color rgb="FFFF0000"/>
      </bottom>
      <diagonal/>
    </border>
    <border>
      <left style="dashed">
        <color rgb="FFFF0000"/>
      </left>
      <right style="double">
        <color rgb="FFFF0000"/>
      </right>
      <top style="double">
        <color rgb="FFFF0000"/>
      </top>
      <bottom style="dashed">
        <color rgb="FFFF0000"/>
      </bottom>
      <diagonal/>
    </border>
    <border>
      <left style="dashed">
        <color rgb="FFFF0000"/>
      </left>
      <right style="thin">
        <color indexed="64"/>
      </right>
      <top style="double">
        <color rgb="FFFF0000"/>
      </top>
      <bottom style="dashed">
        <color rgb="FFFF0000"/>
      </bottom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rgb="FFFF0000"/>
      </left>
      <right style="double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rgb="FFFF0000"/>
      </left>
      <right style="thin">
        <color indexed="64"/>
      </right>
      <top style="dashed">
        <color rgb="FFFF0000"/>
      </top>
      <bottom style="dashed">
        <color rgb="FFFF0000"/>
      </bottom>
      <diagonal/>
    </border>
    <border>
      <left style="thin">
        <color indexed="64"/>
      </left>
      <right/>
      <top style="dashed">
        <color rgb="FFFF0000"/>
      </top>
      <bottom style="double">
        <color rgb="FFFF0000"/>
      </bottom>
      <diagonal/>
    </border>
    <border>
      <left/>
      <right/>
      <top style="dashed">
        <color rgb="FFFF0000"/>
      </top>
      <bottom style="double">
        <color rgb="FFFF0000"/>
      </bottom>
      <diagonal/>
    </border>
    <border>
      <left/>
      <right style="dashed">
        <color rgb="FFFF0000"/>
      </right>
      <top style="dashed">
        <color rgb="FFFF0000"/>
      </top>
      <bottom style="double">
        <color rgb="FFFF0000"/>
      </bottom>
      <diagonal/>
    </border>
    <border>
      <left style="dashed">
        <color rgb="FFFF0000"/>
      </left>
      <right/>
      <top style="dashed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ashed">
        <color rgb="FFFF0000"/>
      </top>
      <bottom style="double">
        <color rgb="FFFF0000"/>
      </bottom>
      <diagonal/>
    </border>
    <border>
      <left style="double">
        <color rgb="FFFF0000"/>
      </left>
      <right/>
      <top style="dashed">
        <color rgb="FFFF0000"/>
      </top>
      <bottom style="double">
        <color rgb="FFFF0000"/>
      </bottom>
      <diagonal/>
    </border>
    <border>
      <left/>
      <right style="thin">
        <color indexed="64"/>
      </right>
      <top style="dashed">
        <color rgb="FFFF0000"/>
      </top>
      <bottom style="double">
        <color rgb="FFFF0000"/>
      </bottom>
      <diagonal/>
    </border>
    <border>
      <left style="dashed">
        <color indexed="16"/>
      </left>
      <right style="dashed">
        <color indexed="16"/>
      </right>
      <top style="thin">
        <color indexed="16"/>
      </top>
      <bottom style="thin">
        <color indexed="16"/>
      </bottom>
      <diagonal/>
    </border>
    <border>
      <left/>
      <right/>
      <top style="dashed">
        <color rgb="FFFF0000"/>
      </top>
      <bottom/>
      <diagonal/>
    </border>
    <border>
      <left/>
      <right style="dashed">
        <color rgb="FFFF0000"/>
      </right>
      <top style="dashed">
        <color rgb="FFFF0000"/>
      </top>
      <bottom/>
      <diagonal/>
    </border>
    <border>
      <left style="dashed">
        <color rgb="FFFF0000"/>
      </left>
      <right/>
      <top style="dashed">
        <color rgb="FFFF0000"/>
      </top>
      <bottom/>
      <diagonal/>
    </border>
    <border>
      <left/>
      <right style="thin">
        <color indexed="64"/>
      </right>
      <top style="dashed">
        <color rgb="FFFF0000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3" fillId="0" borderId="0" applyProtection="0"/>
    <xf numFmtId="0" fontId="2" fillId="0" borderId="0"/>
  </cellStyleXfs>
  <cellXfs count="258">
    <xf numFmtId="0" fontId="0" fillId="0" borderId="0" xfId="0"/>
    <xf numFmtId="0" fontId="1" fillId="0" borderId="0" xfId="1"/>
    <xf numFmtId="0" fontId="5" fillId="3" borderId="4" xfId="1" applyFont="1" applyFill="1" applyBorder="1" applyAlignment="1">
      <alignment vertical="center"/>
    </xf>
    <xf numFmtId="0" fontId="5" fillId="3" borderId="5" xfId="1" applyFont="1" applyFill="1" applyBorder="1" applyAlignment="1">
      <alignment vertical="center"/>
    </xf>
    <xf numFmtId="0" fontId="6" fillId="3" borderId="35" xfId="1" applyFont="1" applyFill="1" applyBorder="1" applyAlignment="1">
      <alignment vertical="center"/>
    </xf>
    <xf numFmtId="0" fontId="5" fillId="3" borderId="0" xfId="1" quotePrefix="1" applyFont="1" applyFill="1" applyBorder="1" applyAlignment="1">
      <alignment vertical="center"/>
    </xf>
    <xf numFmtId="0" fontId="5" fillId="3" borderId="1" xfId="1" quotePrefix="1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0" fontId="5" fillId="3" borderId="3" xfId="1" applyFont="1" applyFill="1" applyBorder="1" applyAlignment="1">
      <alignment vertical="center"/>
    </xf>
    <xf numFmtId="0" fontId="5" fillId="3" borderId="9" xfId="1" applyFont="1" applyFill="1" applyBorder="1" applyAlignment="1">
      <alignment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center"/>
    </xf>
    <xf numFmtId="0" fontId="4" fillId="3" borderId="0" xfId="1" applyFont="1" applyFill="1" applyBorder="1" applyAlignment="1">
      <alignment vertical="center"/>
    </xf>
    <xf numFmtId="0" fontId="5" fillId="3" borderId="11" xfId="1" applyFont="1" applyFill="1" applyBorder="1" applyAlignment="1">
      <alignment vertical="center"/>
    </xf>
    <xf numFmtId="0" fontId="7" fillId="3" borderId="12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6" fillId="3" borderId="37" xfId="1" applyFont="1" applyFill="1" applyBorder="1" applyAlignment="1">
      <alignment vertical="center"/>
    </xf>
    <xf numFmtId="0" fontId="5" fillId="3" borderId="38" xfId="1" applyFont="1" applyFill="1" applyBorder="1" applyAlignment="1">
      <alignment horizontal="center" vertical="center"/>
    </xf>
    <xf numFmtId="0" fontId="5" fillId="3" borderId="13" xfId="1" quotePrefix="1" applyFont="1" applyFill="1" applyBorder="1" applyAlignment="1">
      <alignment vertical="center"/>
    </xf>
    <xf numFmtId="0" fontId="5" fillId="3" borderId="14" xfId="1" applyFont="1" applyFill="1" applyBorder="1" applyAlignment="1">
      <alignment vertical="center"/>
    </xf>
    <xf numFmtId="0" fontId="6" fillId="3" borderId="13" xfId="1" applyFont="1" applyFill="1" applyBorder="1" applyAlignment="1">
      <alignment vertical="center"/>
    </xf>
    <xf numFmtId="0" fontId="5" fillId="3" borderId="15" xfId="1" applyFont="1" applyFill="1" applyBorder="1" applyAlignment="1">
      <alignment vertical="center"/>
    </xf>
    <xf numFmtId="0" fontId="5" fillId="3" borderId="16" xfId="1" applyFont="1" applyFill="1" applyBorder="1" applyAlignment="1">
      <alignment vertical="center"/>
    </xf>
    <xf numFmtId="0" fontId="5" fillId="3" borderId="17" xfId="1" applyFont="1" applyFill="1" applyBorder="1" applyAlignment="1">
      <alignment vertical="center"/>
    </xf>
    <xf numFmtId="0" fontId="5" fillId="3" borderId="18" xfId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0" borderId="20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6" fillId="0" borderId="21" xfId="1" applyFont="1" applyFill="1" applyBorder="1" applyAlignment="1">
      <alignment vertical="center"/>
    </xf>
    <xf numFmtId="0" fontId="6" fillId="0" borderId="20" xfId="1" applyFont="1" applyFill="1" applyBorder="1" applyAlignment="1">
      <alignment vertical="center"/>
    </xf>
    <xf numFmtId="0" fontId="6" fillId="3" borderId="4" xfId="1" applyFont="1" applyFill="1" applyBorder="1" applyAlignment="1">
      <alignment vertical="center"/>
    </xf>
    <xf numFmtId="0" fontId="6" fillId="3" borderId="5" xfId="1" applyFont="1" applyFill="1" applyBorder="1" applyAlignment="1">
      <alignment vertical="center"/>
    </xf>
    <xf numFmtId="0" fontId="9" fillId="3" borderId="0" xfId="1" applyFont="1" applyFill="1" applyBorder="1" applyAlignment="1">
      <alignment vertical="center"/>
    </xf>
    <xf numFmtId="0" fontId="9" fillId="3" borderId="4" xfId="1" applyFont="1" applyFill="1" applyBorder="1" applyAlignment="1">
      <alignment vertical="center"/>
    </xf>
    <xf numFmtId="0" fontId="9" fillId="3" borderId="5" xfId="1" applyFont="1" applyFill="1" applyBorder="1" applyAlignment="1">
      <alignment vertical="center"/>
    </xf>
    <xf numFmtId="167" fontId="6" fillId="3" borderId="0" xfId="1" applyNumberFormat="1" applyFont="1" applyFill="1" applyBorder="1" applyAlignment="1">
      <alignment vertical="center"/>
    </xf>
    <xf numFmtId="0" fontId="10" fillId="3" borderId="0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0" fontId="5" fillId="3" borderId="0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13" fillId="0" borderId="0" xfId="1" applyFont="1"/>
    <xf numFmtId="0" fontId="14" fillId="0" borderId="0" xfId="0" applyFont="1"/>
    <xf numFmtId="164" fontId="16" fillId="4" borderId="6" xfId="2" applyNumberFormat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7" fillId="5" borderId="55" xfId="0" applyNumberFormat="1" applyFont="1" applyFill="1" applyBorder="1" applyAlignment="1"/>
    <xf numFmtId="0" fontId="18" fillId="0" borderId="6" xfId="1" applyFont="1" applyFill="1" applyBorder="1" applyAlignment="1">
      <alignment horizontal="center" vertical="center" wrapText="1"/>
    </xf>
    <xf numFmtId="3" fontId="18" fillId="0" borderId="6" xfId="1" applyNumberFormat="1" applyFont="1" applyFill="1" applyBorder="1" applyAlignment="1">
      <alignment horizontal="center" vertical="center" wrapText="1"/>
    </xf>
    <xf numFmtId="3" fontId="18" fillId="0" borderId="6" xfId="4" applyNumberFormat="1" applyFont="1" applyFill="1" applyBorder="1" applyAlignment="1">
      <alignment horizontal="center" vertical="center" wrapText="1"/>
    </xf>
    <xf numFmtId="3" fontId="18" fillId="0" borderId="6" xfId="4" quotePrefix="1" applyNumberFormat="1" applyFont="1" applyFill="1" applyBorder="1" applyAlignment="1">
      <alignment horizontal="center" vertical="center" wrapText="1"/>
    </xf>
    <xf numFmtId="0" fontId="18" fillId="0" borderId="6" xfId="1" quotePrefix="1" applyFont="1" applyFill="1" applyBorder="1" applyAlignment="1">
      <alignment horizontal="center" vertical="center" wrapText="1"/>
    </xf>
    <xf numFmtId="164" fontId="18" fillId="0" borderId="0" xfId="2" applyNumberFormat="1" applyFont="1" applyFill="1" applyAlignment="1">
      <alignment horizontal="left" vertical="center"/>
    </xf>
    <xf numFmtId="0" fontId="18" fillId="0" borderId="0" xfId="1" applyFont="1" applyFill="1" applyBorder="1" applyAlignment="1">
      <alignment vertical="center" wrapText="1"/>
    </xf>
    <xf numFmtId="0" fontId="17" fillId="2" borderId="55" xfId="0" applyNumberFormat="1" applyFont="1" applyFill="1" applyBorder="1" applyAlignment="1"/>
    <xf numFmtId="166" fontId="17" fillId="11" borderId="55" xfId="3" applyNumberFormat="1" applyFont="1" applyFill="1" applyBorder="1" applyAlignment="1"/>
    <xf numFmtId="164" fontId="18" fillId="0" borderId="6" xfId="2" applyNumberFormat="1" applyFont="1" applyFill="1" applyBorder="1" applyAlignment="1">
      <alignment horizontal="center" vertical="center" wrapText="1"/>
    </xf>
    <xf numFmtId="166" fontId="17" fillId="5" borderId="55" xfId="3" applyNumberFormat="1" applyFont="1" applyFill="1" applyBorder="1" applyAlignment="1"/>
    <xf numFmtId="164" fontId="19" fillId="0" borderId="6" xfId="2" applyNumberFormat="1" applyFont="1" applyFill="1" applyBorder="1" applyAlignment="1">
      <alignment horizontal="center" vertical="center" wrapText="1"/>
    </xf>
    <xf numFmtId="0" fontId="17" fillId="6" borderId="55" xfId="0" applyNumberFormat="1" applyFont="1" applyFill="1" applyBorder="1" applyAlignment="1"/>
    <xf numFmtId="166" fontId="17" fillId="0" borderId="55" xfId="3" applyNumberFormat="1" applyFont="1" applyFill="1" applyBorder="1" applyAlignment="1"/>
    <xf numFmtId="166" fontId="17" fillId="12" borderId="55" xfId="3" applyNumberFormat="1" applyFont="1" applyFill="1" applyBorder="1" applyAlignment="1"/>
    <xf numFmtId="164" fontId="18" fillId="0" borderId="0" xfId="2" applyNumberFormat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vertical="center" wrapText="1"/>
    </xf>
    <xf numFmtId="3" fontId="20" fillId="0" borderId="6" xfId="1" applyNumberFormat="1" applyFont="1" applyFill="1" applyBorder="1" applyAlignment="1">
      <alignment horizontal="left" vertical="center"/>
    </xf>
    <xf numFmtId="166" fontId="21" fillId="0" borderId="55" xfId="3" applyNumberFormat="1" applyFont="1" applyFill="1" applyBorder="1" applyAlignment="1"/>
    <xf numFmtId="164" fontId="18" fillId="0" borderId="0" xfId="2" applyNumberFormat="1" applyFont="1" applyFill="1" applyBorder="1" applyAlignment="1">
      <alignment vertical="center" wrapText="1"/>
    </xf>
    <xf numFmtId="164" fontId="19" fillId="0" borderId="0" xfId="2" applyNumberFormat="1" applyFont="1" applyFill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6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166" fontId="18" fillId="2" borderId="6" xfId="2" applyNumberFormat="1" applyFont="1" applyFill="1" applyBorder="1" applyAlignment="1">
      <alignment horizontal="center" vertical="center" wrapText="1"/>
    </xf>
    <xf numFmtId="164" fontId="18" fillId="2" borderId="6" xfId="2" applyNumberFormat="1" applyFont="1" applyFill="1" applyBorder="1" applyAlignment="1">
      <alignment horizontal="center" vertical="center" wrapText="1"/>
    </xf>
    <xf numFmtId="164" fontId="19" fillId="2" borderId="6" xfId="2" applyNumberFormat="1" applyFont="1" applyFill="1" applyBorder="1" applyAlignment="1">
      <alignment horizontal="center" vertical="center" wrapText="1"/>
    </xf>
    <xf numFmtId="3" fontId="18" fillId="2" borderId="6" xfId="1" applyNumberFormat="1" applyFont="1" applyFill="1" applyBorder="1" applyAlignment="1">
      <alignment horizontal="center" vertical="center" wrapText="1"/>
    </xf>
    <xf numFmtId="3" fontId="18" fillId="2" borderId="6" xfId="4" applyNumberFormat="1" applyFont="1" applyFill="1" applyBorder="1" applyAlignment="1">
      <alignment horizontal="center" vertical="center" wrapText="1"/>
    </xf>
    <xf numFmtId="3" fontId="18" fillId="2" borderId="6" xfId="4" quotePrefix="1" applyNumberFormat="1" applyFont="1" applyFill="1" applyBorder="1" applyAlignment="1">
      <alignment horizontal="center" vertical="center" wrapText="1"/>
    </xf>
    <xf numFmtId="16" fontId="18" fillId="2" borderId="6" xfId="1" quotePrefix="1" applyNumberFormat="1" applyFont="1" applyFill="1" applyBorder="1" applyAlignment="1">
      <alignment horizontal="center" vertical="center" wrapText="1"/>
    </xf>
    <xf numFmtId="164" fontId="18" fillId="2" borderId="0" xfId="2" applyNumberFormat="1" applyFont="1" applyFill="1" applyAlignment="1">
      <alignment horizontal="left" vertical="center"/>
    </xf>
    <xf numFmtId="0" fontId="18" fillId="2" borderId="0" xfId="1" applyFont="1" applyFill="1" applyBorder="1" applyAlignment="1">
      <alignment vertical="center" wrapText="1"/>
    </xf>
    <xf numFmtId="16" fontId="18" fillId="0" borderId="6" xfId="1" quotePrefix="1" applyNumberFormat="1" applyFont="1" applyFill="1" applyBorder="1" applyAlignment="1">
      <alignment horizontal="center" vertical="center" wrapText="1"/>
    </xf>
    <xf numFmtId="166" fontId="17" fillId="3" borderId="55" xfId="3" applyNumberFormat="1" applyFont="1" applyFill="1" applyBorder="1" applyAlignment="1"/>
    <xf numFmtId="0" fontId="18" fillId="2" borderId="6" xfId="1" applyFont="1" applyFill="1" applyBorder="1" applyAlignment="1">
      <alignment vertical="center" wrapText="1"/>
    </xf>
    <xf numFmtId="0" fontId="17" fillId="7" borderId="55" xfId="0" applyNumberFormat="1" applyFont="1" applyFill="1" applyBorder="1" applyAlignment="1"/>
    <xf numFmtId="166" fontId="17" fillId="13" borderId="55" xfId="3" applyNumberFormat="1" applyFont="1" applyFill="1" applyBorder="1" applyAlignment="1"/>
    <xf numFmtId="0" fontId="19" fillId="0" borderId="0" xfId="1" applyFont="1" applyFill="1" applyBorder="1" applyAlignment="1">
      <alignment horizontal="left" vertical="center"/>
    </xf>
    <xf numFmtId="166" fontId="18" fillId="2" borderId="6" xfId="2" applyNumberFormat="1" applyFont="1" applyFill="1" applyBorder="1" applyAlignment="1">
      <alignment horizontal="right" vertical="center" wrapText="1"/>
    </xf>
    <xf numFmtId="164" fontId="18" fillId="0" borderId="6" xfId="2" applyNumberFormat="1" applyFont="1" applyFill="1" applyBorder="1" applyAlignment="1">
      <alignment vertical="center" wrapText="1"/>
    </xf>
    <xf numFmtId="164" fontId="19" fillId="2" borderId="0" xfId="2" applyNumberFormat="1" applyFont="1" applyFill="1" applyAlignment="1">
      <alignment horizontal="left" vertical="center"/>
    </xf>
    <xf numFmtId="0" fontId="18" fillId="2" borderId="6" xfId="1" applyNumberFormat="1" applyFont="1" applyFill="1" applyBorder="1" applyAlignment="1">
      <alignment vertical="center" wrapText="1"/>
    </xf>
    <xf numFmtId="16" fontId="18" fillId="0" borderId="6" xfId="1" applyNumberFormat="1" applyFont="1" applyFill="1" applyBorder="1" applyAlignment="1">
      <alignment horizontal="center" vertical="center" wrapText="1"/>
    </xf>
    <xf numFmtId="164" fontId="19" fillId="0" borderId="6" xfId="2" applyNumberFormat="1" applyFont="1" applyFill="1" applyBorder="1" applyAlignment="1">
      <alignment horizontal="left" vertical="center"/>
    </xf>
    <xf numFmtId="0" fontId="17" fillId="8" borderId="55" xfId="0" applyNumberFormat="1" applyFont="1" applyFill="1" applyBorder="1" applyAlignment="1"/>
    <xf numFmtId="166" fontId="17" fillId="14" borderId="55" xfId="3" applyNumberFormat="1" applyFont="1" applyFill="1" applyBorder="1" applyAlignment="1"/>
    <xf numFmtId="164" fontId="19" fillId="2" borderId="6" xfId="2" applyNumberFormat="1" applyFont="1" applyFill="1" applyBorder="1" applyAlignment="1">
      <alignment vertical="center" wrapText="1"/>
    </xf>
    <xf numFmtId="166" fontId="17" fillId="10" borderId="55" xfId="3" applyNumberFormat="1" applyFont="1" applyFill="1" applyBorder="1" applyAlignment="1"/>
    <xf numFmtId="16" fontId="18" fillId="2" borderId="6" xfId="1" applyNumberFormat="1" applyFont="1" applyFill="1" applyBorder="1" applyAlignment="1">
      <alignment horizontal="center" vertical="center" wrapText="1"/>
    </xf>
    <xf numFmtId="0" fontId="17" fillId="9" borderId="55" xfId="0" applyNumberFormat="1" applyFont="1" applyFill="1" applyBorder="1" applyAlignment="1"/>
    <xf numFmtId="164" fontId="18" fillId="0" borderId="0" xfId="2" applyNumberFormat="1" applyFont="1" applyFill="1" applyBorder="1" applyAlignment="1">
      <alignment vertical="center"/>
    </xf>
    <xf numFmtId="164" fontId="18" fillId="2" borderId="8" xfId="2" applyNumberFormat="1" applyFont="1" applyFill="1" applyBorder="1" applyAlignment="1">
      <alignment horizontal="center" vertical="center" wrapText="1"/>
    </xf>
    <xf numFmtId="164" fontId="19" fillId="2" borderId="8" xfId="2" applyNumberFormat="1" applyFont="1" applyFill="1" applyBorder="1" applyAlignment="1">
      <alignment horizontal="center" vertical="center" wrapText="1"/>
    </xf>
    <xf numFmtId="164" fontId="18" fillId="2" borderId="0" xfId="2" applyNumberFormat="1" applyFont="1" applyFill="1" applyBorder="1" applyAlignment="1">
      <alignment horizontal="left" vertical="center"/>
    </xf>
    <xf numFmtId="164" fontId="19" fillId="0" borderId="6" xfId="2" applyNumberFormat="1" applyFont="1" applyFill="1" applyBorder="1" applyAlignment="1">
      <alignment vertical="center" wrapText="1"/>
    </xf>
    <xf numFmtId="3" fontId="19" fillId="0" borderId="6" xfId="4" applyNumberFormat="1" applyFont="1" applyFill="1" applyBorder="1" applyAlignment="1">
      <alignment horizontal="center" vertical="center" wrapText="1"/>
    </xf>
    <xf numFmtId="164" fontId="19" fillId="0" borderId="0" xfId="2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 wrapText="1"/>
    </xf>
    <xf numFmtId="0" fontId="17" fillId="10" borderId="55" xfId="0" applyNumberFormat="1" applyFont="1" applyFill="1" applyBorder="1" applyAlignment="1"/>
    <xf numFmtId="164" fontId="19" fillId="2" borderId="0" xfId="2" applyNumberFormat="1" applyFont="1" applyFill="1" applyBorder="1" applyAlignment="1">
      <alignment horizontal="left" vertical="center"/>
    </xf>
    <xf numFmtId="3" fontId="18" fillId="0" borderId="0" xfId="4" applyNumberFormat="1" applyFont="1" applyFill="1" applyBorder="1" applyAlignment="1">
      <alignment horizontal="left" vertical="center"/>
    </xf>
    <xf numFmtId="164" fontId="18" fillId="0" borderId="0" xfId="1" applyNumberFormat="1" applyFont="1" applyFill="1" applyBorder="1" applyAlignment="1">
      <alignment vertical="center" wrapText="1"/>
    </xf>
    <xf numFmtId="0" fontId="18" fillId="2" borderId="8" xfId="1" applyFont="1" applyFill="1" applyBorder="1" applyAlignment="1">
      <alignment horizontal="center" vertical="center" wrapText="1"/>
    </xf>
    <xf numFmtId="3" fontId="18" fillId="2" borderId="8" xfId="4" applyNumberFormat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 wrapText="1"/>
    </xf>
    <xf numFmtId="164" fontId="18" fillId="2" borderId="7" xfId="2" applyNumberFormat="1" applyFont="1" applyFill="1" applyBorder="1" applyAlignment="1">
      <alignment horizontal="center" vertical="center" wrapText="1"/>
    </xf>
    <xf numFmtId="164" fontId="19" fillId="2" borderId="7" xfId="2" applyNumberFormat="1" applyFont="1" applyFill="1" applyBorder="1" applyAlignment="1">
      <alignment horizontal="center" vertical="center" wrapText="1"/>
    </xf>
    <xf numFmtId="3" fontId="18" fillId="2" borderId="7" xfId="4" applyNumberFormat="1" applyFont="1" applyFill="1" applyBorder="1" applyAlignment="1">
      <alignment horizontal="center" vertical="center" wrapText="1"/>
    </xf>
    <xf numFmtId="0" fontId="12" fillId="4" borderId="0" xfId="1" applyFont="1" applyFill="1" applyBorder="1" applyAlignment="1">
      <alignment vertical="center" wrapText="1"/>
    </xf>
    <xf numFmtId="0" fontId="14" fillId="4" borderId="0" xfId="0" applyFont="1" applyFill="1"/>
    <xf numFmtId="0" fontId="13" fillId="4" borderId="0" xfId="1" applyFont="1" applyFill="1"/>
    <xf numFmtId="0" fontId="13" fillId="0" borderId="0" xfId="1" applyFont="1" applyAlignment="1">
      <alignment vertical="center"/>
    </xf>
    <xf numFmtId="164" fontId="12" fillId="0" borderId="0" xfId="2" applyNumberFormat="1" applyFont="1" applyAlignment="1">
      <alignment vertical="center" wrapText="1"/>
    </xf>
    <xf numFmtId="3" fontId="12" fillId="0" borderId="0" xfId="1" applyNumberFormat="1" applyFont="1" applyAlignment="1">
      <alignment vertical="center" wrapText="1"/>
    </xf>
    <xf numFmtId="0" fontId="12" fillId="0" borderId="0" xfId="1" applyFont="1" applyAlignment="1">
      <alignment vertical="center"/>
    </xf>
    <xf numFmtId="0" fontId="18" fillId="2" borderId="6" xfId="1" applyNumberFormat="1" applyFont="1" applyFill="1" applyBorder="1" applyAlignment="1">
      <alignment horizontal="center" vertical="center" wrapText="1"/>
    </xf>
    <xf numFmtId="0" fontId="18" fillId="2" borderId="6" xfId="1" quotePrefix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9" fontId="22" fillId="0" borderId="0" xfId="1" applyNumberFormat="1" applyFont="1" applyFill="1" applyAlignment="1">
      <alignment vertical="center" wrapText="1"/>
    </xf>
    <xf numFmtId="164" fontId="12" fillId="0" borderId="0" xfId="2" applyNumberFormat="1" applyFont="1" applyFill="1" applyAlignment="1">
      <alignment vertical="center" wrapText="1"/>
    </xf>
    <xf numFmtId="164" fontId="12" fillId="0" borderId="0" xfId="1" applyNumberFormat="1" applyFont="1" applyAlignment="1">
      <alignment vertical="center" wrapText="1"/>
    </xf>
    <xf numFmtId="0" fontId="19" fillId="0" borderId="0" xfId="1" applyFont="1" applyAlignment="1">
      <alignment vertical="center"/>
    </xf>
    <xf numFmtId="0" fontId="24" fillId="2" borderId="0" xfId="1" applyFont="1" applyFill="1"/>
    <xf numFmtId="0" fontId="25" fillId="2" borderId="0" xfId="0" applyFont="1" applyFill="1"/>
    <xf numFmtId="166" fontId="26" fillId="11" borderId="55" xfId="3" applyNumberFormat="1" applyFont="1" applyFill="1" applyBorder="1" applyAlignment="1"/>
    <xf numFmtId="0" fontId="4" fillId="2" borderId="0" xfId="1" applyFont="1" applyFill="1" applyBorder="1" applyAlignment="1">
      <alignment horizontal="center" vertical="center"/>
    </xf>
    <xf numFmtId="0" fontId="28" fillId="0" borderId="0" xfId="0" applyFont="1"/>
    <xf numFmtId="0" fontId="5" fillId="3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1" fillId="0" borderId="0" xfId="1" applyBorder="1"/>
    <xf numFmtId="0" fontId="0" fillId="0" borderId="0" xfId="0" applyBorder="1"/>
    <xf numFmtId="0" fontId="5" fillId="3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/>
    </xf>
    <xf numFmtId="0" fontId="10" fillId="3" borderId="6" xfId="1" applyFont="1" applyFill="1" applyBorder="1" applyAlignment="1">
      <alignment vertical="center"/>
    </xf>
    <xf numFmtId="0" fontId="4" fillId="3" borderId="6" xfId="1" applyFont="1" applyFill="1" applyBorder="1" applyAlignment="1">
      <alignment vertical="center"/>
    </xf>
    <xf numFmtId="0" fontId="6" fillId="3" borderId="6" xfId="1" applyFont="1" applyFill="1" applyBorder="1" applyAlignment="1">
      <alignment vertical="center"/>
    </xf>
    <xf numFmtId="0" fontId="4" fillId="2" borderId="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6" xfId="1" quotePrefix="1" applyFont="1" applyFill="1" applyBorder="1" applyAlignment="1">
      <alignment vertical="center"/>
    </xf>
    <xf numFmtId="0" fontId="27" fillId="3" borderId="6" xfId="1" applyFont="1" applyFill="1" applyBorder="1" applyAlignment="1">
      <alignment vertical="center"/>
    </xf>
    <xf numFmtId="167" fontId="6" fillId="3" borderId="6" xfId="1" applyNumberFormat="1" applyFont="1" applyFill="1" applyBorder="1" applyAlignment="1">
      <alignment vertical="center"/>
    </xf>
    <xf numFmtId="167" fontId="6" fillId="3" borderId="6" xfId="2" applyNumberFormat="1" applyFont="1" applyFill="1" applyBorder="1" applyAlignment="1">
      <alignment vertical="center"/>
    </xf>
    <xf numFmtId="0" fontId="8" fillId="3" borderId="6" xfId="1" applyFont="1" applyFill="1" applyBorder="1" applyAlignment="1">
      <alignment vertical="center"/>
    </xf>
    <xf numFmtId="0" fontId="7" fillId="3" borderId="6" xfId="1" applyFont="1" applyFill="1" applyBorder="1" applyAlignment="1">
      <alignment vertical="center"/>
    </xf>
    <xf numFmtId="166" fontId="26" fillId="0" borderId="55" xfId="3" applyNumberFormat="1" applyFont="1" applyFill="1" applyBorder="1" applyAlignment="1"/>
    <xf numFmtId="166" fontId="26" fillId="3" borderId="55" xfId="3" applyNumberFormat="1" applyFont="1" applyFill="1" applyBorder="1" applyAlignment="1"/>
    <xf numFmtId="0" fontId="29" fillId="3" borderId="0" xfId="1" applyFont="1" applyFill="1" applyBorder="1" applyAlignment="1">
      <alignment vertical="center"/>
    </xf>
    <xf numFmtId="0" fontId="30" fillId="3" borderId="0" xfId="1" applyFont="1" applyFill="1" applyBorder="1" applyAlignment="1">
      <alignment vertical="center"/>
    </xf>
    <xf numFmtId="0" fontId="32" fillId="3" borderId="0" xfId="1" applyFont="1" applyFill="1" applyBorder="1" applyAlignment="1">
      <alignment vertical="center"/>
    </xf>
    <xf numFmtId="0" fontId="33" fillId="3" borderId="0" xfId="1" applyFont="1" applyFill="1" applyBorder="1" applyAlignment="1">
      <alignment vertical="center"/>
    </xf>
    <xf numFmtId="166" fontId="17" fillId="2" borderId="55" xfId="3" applyNumberFormat="1" applyFont="1" applyFill="1" applyBorder="1" applyAlignment="1"/>
    <xf numFmtId="0" fontId="26" fillId="0" borderId="55" xfId="0" applyNumberFormat="1" applyFont="1" applyFill="1" applyBorder="1" applyAlignment="1"/>
    <xf numFmtId="166" fontId="17" fillId="9" borderId="55" xfId="3" applyNumberFormat="1" applyFont="1" applyFill="1" applyBorder="1" applyAlignment="1"/>
    <xf numFmtId="164" fontId="18" fillId="0" borderId="6" xfId="2" applyNumberFormat="1" applyFont="1" applyFill="1" applyBorder="1" applyAlignment="1">
      <alignment horizontal="left" vertical="center" wrapText="1" indent="1"/>
    </xf>
    <xf numFmtId="0" fontId="5" fillId="3" borderId="56" xfId="1" applyFont="1" applyFill="1" applyBorder="1" applyAlignment="1">
      <alignment horizontal="center" vertical="center"/>
    </xf>
    <xf numFmtId="0" fontId="5" fillId="3" borderId="57" xfId="1" applyFont="1" applyFill="1" applyBorder="1" applyAlignment="1">
      <alignment horizontal="center" vertical="center"/>
    </xf>
    <xf numFmtId="167" fontId="5" fillId="3" borderId="58" xfId="2" applyNumberFormat="1" applyFont="1" applyFill="1" applyBorder="1" applyAlignment="1">
      <alignment horizontal="center" vertical="center"/>
    </xf>
    <xf numFmtId="167" fontId="5" fillId="3" borderId="59" xfId="2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 wrapText="1" indent="1"/>
    </xf>
    <xf numFmtId="0" fontId="19" fillId="0" borderId="0" xfId="1" applyFont="1" applyAlignment="1">
      <alignment horizontal="center" vertical="center"/>
    </xf>
    <xf numFmtId="164" fontId="15" fillId="4" borderId="6" xfId="2" applyNumberFormat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164" fontId="16" fillId="4" borderId="6" xfId="2" applyNumberFormat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right" vertical="center" wrapText="1"/>
    </xf>
    <xf numFmtId="0" fontId="23" fillId="2" borderId="0" xfId="1" applyFont="1" applyFill="1" applyAlignment="1">
      <alignment horizontal="center" vertical="center" wrapText="1"/>
    </xf>
    <xf numFmtId="0" fontId="15" fillId="4" borderId="22" xfId="1" applyFont="1" applyFill="1" applyBorder="1" applyAlignment="1">
      <alignment horizontal="center" vertical="center" wrapText="1"/>
    </xf>
    <xf numFmtId="0" fontId="15" fillId="4" borderId="23" xfId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33" xfId="1" applyFont="1" applyFill="1" applyBorder="1" applyAlignment="1">
      <alignment horizontal="center" vertical="center"/>
    </xf>
    <xf numFmtId="0" fontId="8" fillId="3" borderId="20" xfId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/>
    </xf>
    <xf numFmtId="49" fontId="8" fillId="3" borderId="13" xfId="1" applyNumberFormat="1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30" xfId="1" applyFont="1" applyFill="1" applyBorder="1" applyAlignment="1">
      <alignment horizontal="center" vertical="center"/>
    </xf>
    <xf numFmtId="49" fontId="8" fillId="3" borderId="0" xfId="1" quotePrefix="1" applyNumberFormat="1" applyFont="1" applyFill="1" applyBorder="1" applyAlignment="1">
      <alignment horizontal="center" vertical="center"/>
    </xf>
    <xf numFmtId="0" fontId="8" fillId="3" borderId="31" xfId="1" applyFont="1" applyFill="1" applyBorder="1" applyAlignment="1">
      <alignment horizontal="center" vertical="center"/>
    </xf>
    <xf numFmtId="0" fontId="8" fillId="3" borderId="3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35" fillId="3" borderId="3" xfId="1" applyFont="1" applyFill="1" applyBorder="1" applyAlignment="1">
      <alignment horizontal="left" vertical="center" wrapText="1"/>
    </xf>
    <xf numFmtId="0" fontId="31" fillId="3" borderId="3" xfId="1" applyFont="1" applyFill="1" applyBorder="1" applyAlignment="1">
      <alignment horizontal="left" vertical="center" wrapText="1"/>
    </xf>
    <xf numFmtId="0" fontId="31" fillId="3" borderId="12" xfId="1" applyFont="1" applyFill="1" applyBorder="1" applyAlignment="1">
      <alignment horizontal="left" vertical="center" wrapText="1"/>
    </xf>
    <xf numFmtId="0" fontId="31" fillId="3" borderId="0" xfId="1" applyFont="1" applyFill="1" applyBorder="1" applyAlignment="1">
      <alignment horizontal="left" vertical="center" wrapText="1"/>
    </xf>
    <xf numFmtId="0" fontId="31" fillId="3" borderId="10" xfId="1" applyFont="1" applyFill="1" applyBorder="1" applyAlignment="1">
      <alignment horizontal="left" vertical="center" wrapText="1"/>
    </xf>
    <xf numFmtId="0" fontId="31" fillId="3" borderId="1" xfId="1" applyFont="1" applyFill="1" applyBorder="1" applyAlignment="1">
      <alignment horizontal="left" vertical="center" wrapText="1"/>
    </xf>
    <xf numFmtId="0" fontId="31" fillId="3" borderId="27" xfId="1" applyFont="1" applyFill="1" applyBorder="1" applyAlignment="1">
      <alignment horizontal="left" vertical="center" wrapText="1"/>
    </xf>
    <xf numFmtId="0" fontId="8" fillId="3" borderId="3" xfId="1" applyFont="1" applyFill="1" applyBorder="1" applyAlignment="1">
      <alignment horizontal="center" vertical="center"/>
    </xf>
    <xf numFmtId="167" fontId="6" fillId="3" borderId="0" xfId="2" applyNumberFormat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34" fillId="3" borderId="3" xfId="1" applyFont="1" applyFill="1" applyBorder="1" applyAlignment="1">
      <alignment horizontal="left" vertical="center" wrapText="1"/>
    </xf>
    <xf numFmtId="0" fontId="34" fillId="3" borderId="25" xfId="1" applyFont="1" applyFill="1" applyBorder="1" applyAlignment="1">
      <alignment horizontal="left" vertical="center" wrapText="1"/>
    </xf>
    <xf numFmtId="0" fontId="34" fillId="3" borderId="1" xfId="1" applyFont="1" applyFill="1" applyBorder="1" applyAlignment="1">
      <alignment horizontal="left" vertical="center" wrapText="1"/>
    </xf>
    <xf numFmtId="0" fontId="34" fillId="3" borderId="26" xfId="1" applyFont="1" applyFill="1" applyBorder="1" applyAlignment="1">
      <alignment horizontal="left" vertical="center" wrapText="1"/>
    </xf>
    <xf numFmtId="0" fontId="5" fillId="3" borderId="24" xfId="1" quotePrefix="1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6" fillId="3" borderId="48" xfId="1" applyFont="1" applyFill="1" applyBorder="1" applyAlignment="1">
      <alignment horizontal="center" vertical="center"/>
    </xf>
    <xf numFmtId="0" fontId="6" fillId="3" borderId="49" xfId="1" applyFont="1" applyFill="1" applyBorder="1" applyAlignment="1">
      <alignment horizontal="center" vertical="center"/>
    </xf>
    <xf numFmtId="0" fontId="6" fillId="3" borderId="50" xfId="1" applyFont="1" applyFill="1" applyBorder="1" applyAlignment="1">
      <alignment horizontal="center" vertical="center"/>
    </xf>
    <xf numFmtId="167" fontId="6" fillId="3" borderId="51" xfId="2" applyNumberFormat="1" applyFont="1" applyFill="1" applyBorder="1" applyAlignment="1">
      <alignment horizontal="center" vertical="center"/>
    </xf>
    <xf numFmtId="167" fontId="6" fillId="3" borderId="52" xfId="2" applyNumberFormat="1" applyFont="1" applyFill="1" applyBorder="1" applyAlignment="1">
      <alignment horizontal="center" vertical="center"/>
    </xf>
    <xf numFmtId="0" fontId="6" fillId="3" borderId="53" xfId="1" applyFont="1" applyFill="1" applyBorder="1" applyAlignment="1">
      <alignment horizontal="center" vertical="center"/>
    </xf>
    <xf numFmtId="0" fontId="5" fillId="3" borderId="45" xfId="1" applyFont="1" applyFill="1" applyBorder="1" applyAlignment="1">
      <alignment horizontal="center" vertical="center"/>
    </xf>
    <xf numFmtId="167" fontId="6" fillId="3" borderId="54" xfId="2" applyNumberFormat="1" applyFont="1" applyFill="1" applyBorder="1" applyAlignment="1">
      <alignment horizontal="center" vertical="center"/>
    </xf>
    <xf numFmtId="167" fontId="5" fillId="3" borderId="45" xfId="2" applyNumberFormat="1" applyFont="1" applyFill="1" applyBorder="1" applyAlignment="1">
      <alignment horizontal="center" vertical="center"/>
    </xf>
    <xf numFmtId="167" fontId="5" fillId="3" borderId="47" xfId="2" applyNumberFormat="1" applyFont="1" applyFill="1" applyBorder="1" applyAlignment="1">
      <alignment horizontal="center" vertical="center"/>
    </xf>
    <xf numFmtId="0" fontId="11" fillId="3" borderId="45" xfId="1" applyFont="1" applyFill="1" applyBorder="1" applyAlignment="1">
      <alignment horizontal="center" vertical="center"/>
    </xf>
    <xf numFmtId="167" fontId="5" fillId="3" borderId="46" xfId="2" applyNumberFormat="1" applyFont="1" applyFill="1" applyBorder="1" applyAlignment="1">
      <alignment horizontal="center" vertical="center"/>
    </xf>
    <xf numFmtId="168" fontId="5" fillId="3" borderId="39" xfId="2" applyNumberFormat="1" applyFont="1" applyFill="1" applyBorder="1" applyAlignment="1">
      <alignment horizontal="center" vertical="center"/>
    </xf>
    <xf numFmtId="168" fontId="5" fillId="3" borderId="40" xfId="2" applyNumberFormat="1" applyFont="1" applyFill="1" applyBorder="1" applyAlignment="1">
      <alignment horizontal="center" vertical="center"/>
    </xf>
    <xf numFmtId="168" fontId="5" fillId="3" borderId="41" xfId="2" applyNumberFormat="1" applyFont="1" applyFill="1" applyBorder="1" applyAlignment="1">
      <alignment horizontal="center" vertical="center"/>
    </xf>
    <xf numFmtId="168" fontId="5" fillId="3" borderId="39" xfId="1" applyNumberFormat="1" applyFont="1" applyFill="1" applyBorder="1" applyAlignment="1">
      <alignment horizontal="center" vertical="center"/>
    </xf>
    <xf numFmtId="168" fontId="5" fillId="3" borderId="41" xfId="1" applyNumberFormat="1" applyFont="1" applyFill="1" applyBorder="1" applyAlignment="1">
      <alignment horizontal="center" vertical="center"/>
    </xf>
    <xf numFmtId="0" fontId="5" fillId="3" borderId="39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 wrapText="1"/>
    </xf>
    <xf numFmtId="0" fontId="5" fillId="3" borderId="41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6" fillId="3" borderId="4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9" fillId="3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49" fontId="8" fillId="3" borderId="6" xfId="1" quotePrefix="1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167" fontId="6" fillId="3" borderId="6" xfId="2" applyNumberFormat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11" fillId="3" borderId="6" xfId="1" applyFont="1" applyFill="1" applyBorder="1" applyAlignment="1">
      <alignment horizontal="center" vertical="center"/>
    </xf>
    <xf numFmtId="168" fontId="5" fillId="3" borderId="6" xfId="1" applyNumberFormat="1" applyFont="1" applyFill="1" applyBorder="1" applyAlignment="1">
      <alignment horizontal="center" vertical="center"/>
    </xf>
    <xf numFmtId="167" fontId="5" fillId="3" borderId="6" xfId="2" applyNumberFormat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 wrapText="1"/>
    </xf>
    <xf numFmtId="0" fontId="5" fillId="3" borderId="0" xfId="1" quotePrefix="1" applyFont="1" applyFill="1" applyBorder="1" applyAlignment="1">
      <alignment horizontal="left" vertical="center"/>
    </xf>
    <xf numFmtId="0" fontId="11" fillId="3" borderId="0" xfId="1" applyFont="1" applyFill="1" applyBorder="1" applyAlignment="1">
      <alignment horizontal="center" vertical="center"/>
    </xf>
    <xf numFmtId="167" fontId="5" fillId="3" borderId="0" xfId="2" applyNumberFormat="1" applyFont="1" applyFill="1" applyBorder="1" applyAlignment="1">
      <alignment horizontal="center" vertical="center"/>
    </xf>
    <xf numFmtId="168" fontId="5" fillId="3" borderId="0" xfId="2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 wrapText="1"/>
    </xf>
  </cellXfs>
  <cellStyles count="5">
    <cellStyle name="Comma 2" xfId="3"/>
    <cellStyle name="Comma 3" xfId="2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7"/>
  <sheetViews>
    <sheetView tabSelected="1" zoomScale="70" zoomScaleNormal="70" workbookViewId="0">
      <pane xSplit="1" ySplit="6" topLeftCell="B19" activePane="bottomRight" state="frozen"/>
      <selection pane="topRight" activeCell="B1" sqref="B1"/>
      <selection pane="bottomLeft" activeCell="A7" sqref="A7"/>
      <selection pane="bottomRight" activeCell="AA31" sqref="AA31"/>
    </sheetView>
  </sheetViews>
  <sheetFormatPr defaultRowHeight="18.75" x14ac:dyDescent="0.3"/>
  <cols>
    <col min="1" max="1" width="15.140625" style="44" customWidth="1"/>
    <col min="2" max="2" width="8.5703125" style="44" bestFit="1" customWidth="1"/>
    <col min="3" max="3" width="8.28515625" style="44" bestFit="1" customWidth="1"/>
    <col min="4" max="4" width="8.28515625" style="44" customWidth="1"/>
    <col min="5" max="5" width="18.140625" style="44" hidden="1" customWidth="1"/>
    <col min="6" max="6" width="5.42578125" style="44" customWidth="1"/>
    <col min="7" max="7" width="12.7109375" style="44" bestFit="1" customWidth="1"/>
    <col min="8" max="8" width="18" style="44" customWidth="1"/>
    <col min="9" max="9" width="17" style="44" customWidth="1"/>
    <col min="10" max="10" width="17.140625" style="44" bestFit="1" customWidth="1"/>
    <col min="11" max="11" width="12.140625" style="44" customWidth="1"/>
    <col min="12" max="12" width="7.7109375" style="44" customWidth="1"/>
    <col min="13" max="13" width="14" style="44" customWidth="1"/>
    <col min="14" max="15" width="7.5703125" style="44" hidden="1" customWidth="1"/>
    <col min="16" max="16" width="12.7109375" style="44" hidden="1" customWidth="1"/>
    <col min="17" max="17" width="7.85546875" style="44" hidden="1" customWidth="1"/>
    <col min="18" max="18" width="16.5703125" style="44" bestFit="1" customWidth="1"/>
    <col min="19" max="19" width="16.42578125" style="44" customWidth="1"/>
    <col min="20" max="20" width="16.5703125" style="44" bestFit="1" customWidth="1"/>
    <col min="21" max="21" width="0" style="44" hidden="1" customWidth="1"/>
    <col min="22" max="22" width="12.28515625" style="44" hidden="1" customWidth="1"/>
    <col min="23" max="23" width="9.7109375" style="44" hidden="1" customWidth="1"/>
    <col min="24" max="24" width="20.140625" style="44" customWidth="1"/>
    <col min="25" max="25" width="28.5703125" style="44" hidden="1" customWidth="1"/>
    <col min="26" max="16384" width="9.140625" style="44"/>
  </cols>
  <sheetData>
    <row r="2" spans="1:29" s="132" customFormat="1" ht="30.75" customHeight="1" x14ac:dyDescent="0.35">
      <c r="A2" s="176" t="s">
        <v>239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31"/>
      <c r="Z2" s="131"/>
      <c r="AA2" s="131"/>
      <c r="AB2" s="131"/>
      <c r="AC2" s="131"/>
    </row>
    <row r="4" spans="1:29" ht="39" customHeight="1" x14ac:dyDescent="0.3">
      <c r="A4" s="173" t="s">
        <v>0</v>
      </c>
      <c r="B4" s="177" t="s">
        <v>1</v>
      </c>
      <c r="C4" s="178"/>
      <c r="D4" s="173" t="s">
        <v>2</v>
      </c>
      <c r="E4" s="173" t="s">
        <v>3</v>
      </c>
      <c r="F4" s="179" t="s">
        <v>4</v>
      </c>
      <c r="G4" s="170" t="s">
        <v>5</v>
      </c>
      <c r="H4" s="173" t="s">
        <v>6</v>
      </c>
      <c r="I4" s="173" t="s">
        <v>195</v>
      </c>
      <c r="J4" s="175" t="s">
        <v>7</v>
      </c>
      <c r="K4" s="174" t="s">
        <v>194</v>
      </c>
      <c r="L4" s="174" t="s">
        <v>9</v>
      </c>
      <c r="M4" s="174" t="s">
        <v>200</v>
      </c>
      <c r="N4" s="174" t="s">
        <v>10</v>
      </c>
      <c r="O4" s="174"/>
      <c r="P4" s="170"/>
      <c r="Q4" s="174" t="s">
        <v>12</v>
      </c>
      <c r="R4" s="173" t="s">
        <v>13</v>
      </c>
      <c r="S4" s="173" t="s">
        <v>14</v>
      </c>
      <c r="T4" s="171" t="s">
        <v>15</v>
      </c>
      <c r="U4" s="171" t="s">
        <v>16</v>
      </c>
      <c r="V4" s="171" t="s">
        <v>17</v>
      </c>
      <c r="W4" s="171" t="s">
        <v>18</v>
      </c>
      <c r="X4" s="173" t="s">
        <v>0</v>
      </c>
      <c r="Y4" s="180" t="s">
        <v>19</v>
      </c>
      <c r="Z4" s="43"/>
      <c r="AA4" s="43"/>
      <c r="AB4" s="43"/>
      <c r="AC4" s="43"/>
    </row>
    <row r="5" spans="1:29" ht="39" customHeight="1" x14ac:dyDescent="0.3">
      <c r="A5" s="173"/>
      <c r="B5" s="46" t="s">
        <v>20</v>
      </c>
      <c r="C5" s="46" t="s">
        <v>21</v>
      </c>
      <c r="D5" s="173"/>
      <c r="E5" s="173"/>
      <c r="F5" s="179"/>
      <c r="G5" s="170"/>
      <c r="H5" s="173"/>
      <c r="I5" s="173"/>
      <c r="J5" s="175"/>
      <c r="K5" s="174"/>
      <c r="L5" s="174"/>
      <c r="M5" s="174"/>
      <c r="N5" s="174"/>
      <c r="O5" s="174"/>
      <c r="P5" s="170"/>
      <c r="Q5" s="174"/>
      <c r="R5" s="173"/>
      <c r="S5" s="173"/>
      <c r="T5" s="172"/>
      <c r="U5" s="172"/>
      <c r="V5" s="172"/>
      <c r="W5" s="172"/>
      <c r="X5" s="173"/>
      <c r="Y5" s="180"/>
      <c r="Z5" s="43"/>
      <c r="AA5" s="43"/>
      <c r="AB5" s="43"/>
      <c r="AC5" s="43"/>
    </row>
    <row r="6" spans="1:29" x14ac:dyDescent="0.3">
      <c r="A6" s="47" t="s">
        <v>208</v>
      </c>
      <c r="B6" s="48">
        <v>0</v>
      </c>
      <c r="C6" s="48">
        <v>0</v>
      </c>
      <c r="D6" s="49">
        <f>SUM(D7:D148)</f>
        <v>7309</v>
      </c>
      <c r="E6" s="75">
        <f t="shared" ref="E6:I6" si="0">SUM(E7:E148)</f>
        <v>148550</v>
      </c>
      <c r="F6" s="75">
        <f t="shared" si="0"/>
        <v>235</v>
      </c>
      <c r="G6" s="75">
        <f t="shared" si="0"/>
        <v>4200000</v>
      </c>
      <c r="H6" s="75">
        <f>SUM(H7:H148)</f>
        <v>24823700</v>
      </c>
      <c r="I6" s="75">
        <f t="shared" si="0"/>
        <v>11950000</v>
      </c>
      <c r="J6" s="75">
        <f>SUM(J7:J148)</f>
        <v>212900000</v>
      </c>
      <c r="K6" s="75">
        <f t="shared" ref="K6" si="1">SUM(K7:K148)</f>
        <v>9270000</v>
      </c>
      <c r="L6" s="75">
        <f t="shared" ref="L6" si="2">SUM(L7:L148)</f>
        <v>0</v>
      </c>
      <c r="M6" s="75">
        <f>SUM(M7:M148)</f>
        <v>6140000</v>
      </c>
      <c r="N6" s="75">
        <f t="shared" ref="N6" si="3">SUM(N7:N148)</f>
        <v>0</v>
      </c>
      <c r="O6" s="75">
        <f t="shared" ref="O6" si="4">SUM(O7:O148)</f>
        <v>0</v>
      </c>
      <c r="P6" s="75">
        <f t="shared" ref="P6" si="5">SUM(P7:P148)</f>
        <v>0</v>
      </c>
      <c r="Q6" s="75">
        <f t="shared" ref="Q6" si="6">SUM(Q7:Q148)</f>
        <v>0</v>
      </c>
      <c r="R6" s="75">
        <f t="shared" ref="R6" si="7">SUM(R7:R148)</f>
        <v>269283700</v>
      </c>
      <c r="S6" s="75">
        <f t="shared" ref="S6" si="8">SUM(S7:S148)</f>
        <v>254324700</v>
      </c>
      <c r="T6" s="75">
        <f t="shared" ref="T6" si="9">SUM(T7:T148)</f>
        <v>14959000</v>
      </c>
      <c r="U6" s="50"/>
      <c r="V6" s="51"/>
      <c r="W6" s="52"/>
      <c r="X6" s="47" t="s">
        <v>61</v>
      </c>
      <c r="Y6" s="53"/>
      <c r="Z6" s="54"/>
      <c r="AA6" s="54"/>
      <c r="AB6" s="54"/>
      <c r="AC6" s="54"/>
    </row>
    <row r="7" spans="1:29" x14ac:dyDescent="0.3">
      <c r="A7" s="55" t="s">
        <v>62</v>
      </c>
      <c r="B7" s="48">
        <v>2495</v>
      </c>
      <c r="C7" s="48">
        <v>2861</v>
      </c>
      <c r="D7" s="49">
        <f t="shared" ref="D7:D70" si="10">C7-B7</f>
        <v>366</v>
      </c>
      <c r="E7" s="56">
        <v>0</v>
      </c>
      <c r="F7" s="133">
        <v>2</v>
      </c>
      <c r="G7" s="57">
        <v>30000</v>
      </c>
      <c r="H7" s="49">
        <f>D7*3200</f>
        <v>1171200</v>
      </c>
      <c r="I7" s="49">
        <f t="shared" ref="I7:I70" si="11">F7*50000</f>
        <v>100000</v>
      </c>
      <c r="J7" s="58">
        <v>0</v>
      </c>
      <c r="K7" s="57">
        <v>0</v>
      </c>
      <c r="L7" s="57"/>
      <c r="M7" s="57">
        <v>0</v>
      </c>
      <c r="N7" s="57"/>
      <c r="O7" s="57"/>
      <c r="P7" s="57"/>
      <c r="Q7" s="59"/>
      <c r="R7" s="49">
        <f>SUM(G7:P7)</f>
        <v>1301200</v>
      </c>
      <c r="S7" s="54">
        <v>1301200</v>
      </c>
      <c r="T7" s="50">
        <f>R7-S7</f>
        <v>0</v>
      </c>
      <c r="U7" s="59"/>
      <c r="V7" s="51"/>
      <c r="W7" s="52"/>
      <c r="X7" s="55" t="s">
        <v>62</v>
      </c>
      <c r="Y7" s="53"/>
      <c r="Z7" s="161"/>
      <c r="AA7" s="54"/>
      <c r="AB7" s="54"/>
      <c r="AC7" s="54"/>
    </row>
    <row r="8" spans="1:29" x14ac:dyDescent="0.3">
      <c r="A8" s="60" t="s">
        <v>220</v>
      </c>
      <c r="B8" s="48">
        <v>1078</v>
      </c>
      <c r="C8" s="48">
        <v>1196</v>
      </c>
      <c r="D8" s="49">
        <f t="shared" si="10"/>
        <v>118</v>
      </c>
      <c r="E8" s="61">
        <v>700</v>
      </c>
      <c r="F8" s="154">
        <v>3</v>
      </c>
      <c r="G8" s="57">
        <v>30000</v>
      </c>
      <c r="H8" s="49">
        <f t="shared" ref="H8:H70" si="12">D8*3500</f>
        <v>413000</v>
      </c>
      <c r="I8" s="49">
        <f t="shared" si="11"/>
        <v>150000</v>
      </c>
      <c r="J8" s="62">
        <v>1600000</v>
      </c>
      <c r="K8" s="133">
        <f>Z8*60000</f>
        <v>60000</v>
      </c>
      <c r="L8" s="57"/>
      <c r="M8" s="57">
        <v>0</v>
      </c>
      <c r="N8" s="57"/>
      <c r="O8" s="57"/>
      <c r="P8" s="57">
        <f t="shared" ref="P8:P70" si="13">O8*60000</f>
        <v>0</v>
      </c>
      <c r="Q8" s="59"/>
      <c r="R8" s="49">
        <f t="shared" ref="R8:R71" si="14">SUM(G8:P8)</f>
        <v>2253000</v>
      </c>
      <c r="S8" s="54">
        <v>2253000</v>
      </c>
      <c r="T8" s="50">
        <f t="shared" ref="T8:T70" si="15">R8-S8</f>
        <v>0</v>
      </c>
      <c r="U8" s="59"/>
      <c r="V8" s="50"/>
      <c r="W8" s="52"/>
      <c r="X8" s="60" t="s">
        <v>63</v>
      </c>
      <c r="Y8" s="53"/>
      <c r="Z8" s="161">
        <v>1</v>
      </c>
      <c r="AA8" s="54"/>
      <c r="AB8" s="54"/>
      <c r="AC8" s="54"/>
    </row>
    <row r="9" spans="1:29" x14ac:dyDescent="0.3">
      <c r="A9" s="60" t="s">
        <v>221</v>
      </c>
      <c r="B9" s="48">
        <v>4064</v>
      </c>
      <c r="C9" s="48">
        <v>4837</v>
      </c>
      <c r="D9" s="49">
        <f>C9-B9</f>
        <v>773</v>
      </c>
      <c r="E9" s="61">
        <v>7500</v>
      </c>
      <c r="F9" s="133">
        <v>1</v>
      </c>
      <c r="G9" s="57">
        <v>30000</v>
      </c>
      <c r="H9" s="49">
        <f>D9*3500</f>
        <v>2705500</v>
      </c>
      <c r="J9" s="62">
        <v>1700000</v>
      </c>
      <c r="K9" s="133">
        <f t="shared" ref="K9:K72" si="16">Z9*60000</f>
        <v>60000</v>
      </c>
      <c r="L9" s="57"/>
      <c r="M9" s="57" t="s">
        <v>219</v>
      </c>
      <c r="N9" s="57"/>
      <c r="O9" s="57"/>
      <c r="P9" s="57">
        <f t="shared" si="13"/>
        <v>0</v>
      </c>
      <c r="Q9" s="59"/>
      <c r="R9" s="49">
        <f t="shared" si="14"/>
        <v>4495500</v>
      </c>
      <c r="S9" s="54">
        <v>4495500</v>
      </c>
      <c r="T9" s="50">
        <f t="shared" si="15"/>
        <v>0</v>
      </c>
      <c r="U9" s="59"/>
      <c r="V9" s="51"/>
      <c r="W9" s="52"/>
      <c r="X9" s="60" t="s">
        <v>64</v>
      </c>
      <c r="Y9" s="53"/>
      <c r="Z9" s="161">
        <v>1</v>
      </c>
      <c r="AA9" s="54"/>
      <c r="AB9" s="54"/>
      <c r="AC9" s="54"/>
    </row>
    <row r="10" spans="1:29" x14ac:dyDescent="0.3">
      <c r="A10" s="55" t="s">
        <v>222</v>
      </c>
      <c r="B10" s="71">
        <v>1832</v>
      </c>
      <c r="C10" s="71">
        <v>1852</v>
      </c>
      <c r="D10" s="75">
        <f t="shared" si="10"/>
        <v>20</v>
      </c>
      <c r="E10" s="160">
        <v>7500</v>
      </c>
      <c r="F10" s="133"/>
      <c r="G10" s="73"/>
      <c r="H10" s="75"/>
      <c r="I10" s="75">
        <f>D10*15000</f>
        <v>300000</v>
      </c>
      <c r="J10" s="62">
        <v>1700000</v>
      </c>
      <c r="K10" s="133">
        <f t="shared" si="16"/>
        <v>0</v>
      </c>
      <c r="L10" s="57"/>
      <c r="M10" s="57" t="s">
        <v>219</v>
      </c>
      <c r="N10" s="57"/>
      <c r="O10" s="57"/>
      <c r="P10" s="57">
        <f t="shared" si="13"/>
        <v>0</v>
      </c>
      <c r="Q10" s="59"/>
      <c r="R10" s="49">
        <f t="shared" si="14"/>
        <v>2000000</v>
      </c>
      <c r="S10" s="54">
        <v>2000000</v>
      </c>
      <c r="T10" s="50">
        <f t="shared" si="15"/>
        <v>0</v>
      </c>
      <c r="U10" s="59"/>
      <c r="V10" s="51"/>
      <c r="W10" s="52"/>
      <c r="X10" s="60" t="s">
        <v>65</v>
      </c>
      <c r="Y10" s="63"/>
      <c r="Z10" s="161"/>
      <c r="AA10" s="54"/>
      <c r="AB10" s="54"/>
      <c r="AC10" s="54"/>
    </row>
    <row r="11" spans="1:29" x14ac:dyDescent="0.3">
      <c r="A11" s="60" t="s">
        <v>223</v>
      </c>
      <c r="B11" s="48">
        <v>326</v>
      </c>
      <c r="C11" s="48">
        <v>396</v>
      </c>
      <c r="D11" s="49">
        <f>C11-B11</f>
        <v>70</v>
      </c>
      <c r="E11" s="61">
        <v>1600</v>
      </c>
      <c r="F11" s="154">
        <v>1</v>
      </c>
      <c r="G11" s="57">
        <v>30000</v>
      </c>
      <c r="H11" s="49">
        <f t="shared" si="12"/>
        <v>245000</v>
      </c>
      <c r="I11" s="49">
        <f t="shared" si="11"/>
        <v>50000</v>
      </c>
      <c r="J11" s="62">
        <v>1600000</v>
      </c>
      <c r="K11" s="133">
        <f t="shared" si="16"/>
        <v>60000</v>
      </c>
      <c r="L11" s="57"/>
      <c r="M11" s="57">
        <v>50000</v>
      </c>
      <c r="N11" s="57"/>
      <c r="O11" s="57"/>
      <c r="P11" s="57">
        <f t="shared" si="13"/>
        <v>0</v>
      </c>
      <c r="Q11" s="59"/>
      <c r="R11" s="49">
        <f t="shared" si="14"/>
        <v>2035000</v>
      </c>
      <c r="S11" s="54">
        <v>2035000</v>
      </c>
      <c r="T11" s="50">
        <f t="shared" si="15"/>
        <v>0</v>
      </c>
      <c r="U11" s="59"/>
      <c r="V11" s="51"/>
      <c r="W11" s="64"/>
      <c r="X11" s="60" t="s">
        <v>66</v>
      </c>
      <c r="Y11" s="65"/>
      <c r="Z11" s="161">
        <v>1</v>
      </c>
      <c r="AA11" s="54"/>
      <c r="AB11" s="54"/>
      <c r="AC11" s="54"/>
    </row>
    <row r="12" spans="1:29" x14ac:dyDescent="0.3">
      <c r="A12" s="60" t="s">
        <v>224</v>
      </c>
      <c r="B12" s="48">
        <v>313</v>
      </c>
      <c r="C12" s="48">
        <v>350</v>
      </c>
      <c r="D12" s="49">
        <f t="shared" si="10"/>
        <v>37</v>
      </c>
      <c r="E12" s="61">
        <v>1600</v>
      </c>
      <c r="F12" s="154">
        <v>2</v>
      </c>
      <c r="G12" s="57">
        <v>30000</v>
      </c>
      <c r="H12" s="49">
        <f t="shared" si="12"/>
        <v>129500</v>
      </c>
      <c r="I12" s="49">
        <f t="shared" si="11"/>
        <v>100000</v>
      </c>
      <c r="J12" s="62">
        <v>1600000</v>
      </c>
      <c r="K12" s="133">
        <f t="shared" si="16"/>
        <v>60000</v>
      </c>
      <c r="L12" s="57"/>
      <c r="M12" s="57"/>
      <c r="N12" s="57"/>
      <c r="O12" s="57"/>
      <c r="P12" s="57">
        <f t="shared" si="13"/>
        <v>0</v>
      </c>
      <c r="Q12" s="59"/>
      <c r="R12" s="49">
        <f t="shared" si="14"/>
        <v>1919500</v>
      </c>
      <c r="S12" s="54">
        <v>1919500</v>
      </c>
      <c r="T12" s="50">
        <f t="shared" si="15"/>
        <v>0</v>
      </c>
      <c r="U12" s="59"/>
      <c r="V12" s="50"/>
      <c r="W12" s="52"/>
      <c r="X12" s="60" t="s">
        <v>67</v>
      </c>
      <c r="Y12" s="53"/>
      <c r="Z12" s="161">
        <v>1</v>
      </c>
      <c r="AA12" s="54"/>
      <c r="AB12" s="54"/>
      <c r="AC12" s="54"/>
    </row>
    <row r="13" spans="1:29" x14ac:dyDescent="0.3">
      <c r="A13" s="60" t="s">
        <v>225</v>
      </c>
      <c r="B13" s="48">
        <v>298</v>
      </c>
      <c r="C13" s="48">
        <v>348</v>
      </c>
      <c r="D13" s="49">
        <f t="shared" si="10"/>
        <v>50</v>
      </c>
      <c r="E13" s="66"/>
      <c r="F13" s="155">
        <v>1</v>
      </c>
      <c r="G13" s="57">
        <v>30000</v>
      </c>
      <c r="H13" s="49">
        <f>D13*3500</f>
        <v>175000</v>
      </c>
      <c r="I13" s="49">
        <f t="shared" si="11"/>
        <v>50000</v>
      </c>
      <c r="J13" s="62">
        <v>1600000</v>
      </c>
      <c r="K13" s="133"/>
      <c r="L13" s="57"/>
      <c r="M13" s="57"/>
      <c r="N13" s="57"/>
      <c r="O13" s="57"/>
      <c r="P13" s="57">
        <f t="shared" si="13"/>
        <v>0</v>
      </c>
      <c r="Q13" s="59"/>
      <c r="R13" s="49">
        <f t="shared" si="14"/>
        <v>1855000</v>
      </c>
      <c r="S13" s="54">
        <v>1855000</v>
      </c>
      <c r="T13" s="50">
        <f t="shared" si="15"/>
        <v>0</v>
      </c>
      <c r="U13" s="59"/>
      <c r="V13" s="50"/>
      <c r="W13" s="52"/>
      <c r="X13" s="60" t="s">
        <v>68</v>
      </c>
      <c r="Y13" s="53"/>
      <c r="Z13" s="161"/>
      <c r="AA13" s="54"/>
      <c r="AB13" s="54"/>
      <c r="AC13" s="54"/>
    </row>
    <row r="14" spans="1:29" x14ac:dyDescent="0.3">
      <c r="A14" s="60" t="s">
        <v>226</v>
      </c>
      <c r="B14" s="48">
        <v>245</v>
      </c>
      <c r="C14" s="48">
        <v>305</v>
      </c>
      <c r="D14" s="49">
        <f t="shared" si="10"/>
        <v>60</v>
      </c>
      <c r="E14" s="61">
        <v>1600</v>
      </c>
      <c r="F14" s="155">
        <v>2</v>
      </c>
      <c r="G14" s="57">
        <v>30000</v>
      </c>
      <c r="H14" s="49">
        <f t="shared" si="12"/>
        <v>210000</v>
      </c>
      <c r="I14" s="49">
        <f t="shared" si="11"/>
        <v>100000</v>
      </c>
      <c r="J14" s="62">
        <v>1600000</v>
      </c>
      <c r="K14" s="133">
        <f t="shared" si="16"/>
        <v>120000</v>
      </c>
      <c r="L14" s="57"/>
      <c r="M14" s="57"/>
      <c r="N14" s="57"/>
      <c r="O14" s="57"/>
      <c r="P14" s="57">
        <f t="shared" si="13"/>
        <v>0</v>
      </c>
      <c r="Q14" s="59"/>
      <c r="R14" s="49">
        <f t="shared" si="14"/>
        <v>2060000</v>
      </c>
      <c r="S14" s="54">
        <v>2060000</v>
      </c>
      <c r="T14" s="50">
        <f t="shared" si="15"/>
        <v>0</v>
      </c>
      <c r="U14" s="59"/>
      <c r="V14" s="50"/>
      <c r="W14" s="52"/>
      <c r="X14" s="60" t="s">
        <v>69</v>
      </c>
      <c r="Y14" s="53"/>
      <c r="Z14" s="161">
        <v>2</v>
      </c>
      <c r="AA14" s="54"/>
      <c r="AB14" s="54"/>
      <c r="AC14" s="54"/>
    </row>
    <row r="15" spans="1:29" x14ac:dyDescent="0.3">
      <c r="A15" s="60" t="s">
        <v>227</v>
      </c>
      <c r="B15" s="48">
        <v>132</v>
      </c>
      <c r="C15" s="48">
        <v>159</v>
      </c>
      <c r="D15" s="49">
        <f t="shared" si="10"/>
        <v>27</v>
      </c>
      <c r="E15" s="61">
        <v>800</v>
      </c>
      <c r="F15" s="154">
        <v>1</v>
      </c>
      <c r="G15" s="57">
        <v>30000</v>
      </c>
      <c r="H15" s="49">
        <f t="shared" si="12"/>
        <v>94500</v>
      </c>
      <c r="I15" s="49">
        <f t="shared" si="11"/>
        <v>50000</v>
      </c>
      <c r="J15" s="62">
        <v>1600000</v>
      </c>
      <c r="K15" s="133">
        <f t="shared" si="16"/>
        <v>60000</v>
      </c>
      <c r="L15" s="57"/>
      <c r="M15" s="57"/>
      <c r="N15" s="57"/>
      <c r="O15" s="57"/>
      <c r="P15" s="57">
        <f t="shared" si="13"/>
        <v>0</v>
      </c>
      <c r="Q15" s="59"/>
      <c r="R15" s="49">
        <f t="shared" si="14"/>
        <v>1834500</v>
      </c>
      <c r="S15" s="54">
        <v>1834500</v>
      </c>
      <c r="T15" s="50">
        <f t="shared" si="15"/>
        <v>0</v>
      </c>
      <c r="U15" s="59"/>
      <c r="V15" s="50"/>
      <c r="W15" s="52"/>
      <c r="X15" s="60" t="s">
        <v>70</v>
      </c>
      <c r="Y15" s="53"/>
      <c r="Z15" s="161">
        <v>1</v>
      </c>
      <c r="AA15" s="54"/>
      <c r="AB15" s="54"/>
      <c r="AC15" s="54"/>
    </row>
    <row r="16" spans="1:29" x14ac:dyDescent="0.3">
      <c r="A16" s="60" t="s">
        <v>228</v>
      </c>
      <c r="B16" s="48">
        <v>119</v>
      </c>
      <c r="C16" s="48">
        <v>151</v>
      </c>
      <c r="D16" s="49">
        <f t="shared" si="10"/>
        <v>32</v>
      </c>
      <c r="E16" s="61">
        <v>800</v>
      </c>
      <c r="F16" s="133">
        <v>2</v>
      </c>
      <c r="G16" s="57">
        <v>30000</v>
      </c>
      <c r="H16" s="49">
        <f t="shared" si="12"/>
        <v>112000</v>
      </c>
      <c r="I16" s="49">
        <f t="shared" si="11"/>
        <v>100000</v>
      </c>
      <c r="J16" s="62">
        <v>1600000</v>
      </c>
      <c r="K16" s="133">
        <f t="shared" si="16"/>
        <v>60000</v>
      </c>
      <c r="L16" s="57"/>
      <c r="M16" s="57">
        <v>100000</v>
      </c>
      <c r="N16" s="57"/>
      <c r="O16" s="57"/>
      <c r="P16" s="57">
        <f t="shared" si="13"/>
        <v>0</v>
      </c>
      <c r="Q16" s="59"/>
      <c r="R16" s="49">
        <f t="shared" si="14"/>
        <v>2002000</v>
      </c>
      <c r="S16" s="54">
        <v>2002000</v>
      </c>
      <c r="T16" s="50">
        <f t="shared" si="15"/>
        <v>0</v>
      </c>
      <c r="U16" s="59"/>
      <c r="V16" s="50"/>
      <c r="W16" s="52"/>
      <c r="X16" s="60" t="s">
        <v>71</v>
      </c>
      <c r="Y16" s="53"/>
      <c r="Z16" s="161">
        <v>1</v>
      </c>
      <c r="AA16" s="54"/>
      <c r="AB16" s="54"/>
      <c r="AC16" s="54"/>
    </row>
    <row r="17" spans="1:29" x14ac:dyDescent="0.3">
      <c r="A17" s="60" t="s">
        <v>229</v>
      </c>
      <c r="B17" s="48">
        <v>347</v>
      </c>
      <c r="C17" s="48">
        <v>396</v>
      </c>
      <c r="D17" s="49">
        <f t="shared" si="10"/>
        <v>49</v>
      </c>
      <c r="E17" s="61">
        <v>1600</v>
      </c>
      <c r="F17" s="133">
        <v>2</v>
      </c>
      <c r="G17" s="57">
        <v>30000</v>
      </c>
      <c r="H17" s="49">
        <f t="shared" si="12"/>
        <v>171500</v>
      </c>
      <c r="I17" s="49">
        <f t="shared" si="11"/>
        <v>100000</v>
      </c>
      <c r="J17" s="62">
        <v>1600000</v>
      </c>
      <c r="K17" s="133">
        <f t="shared" si="16"/>
        <v>60000</v>
      </c>
      <c r="L17" s="57"/>
      <c r="M17" s="57">
        <v>50000</v>
      </c>
      <c r="N17" s="57"/>
      <c r="O17" s="57"/>
      <c r="P17" s="57">
        <f t="shared" si="13"/>
        <v>0</v>
      </c>
      <c r="Q17" s="59"/>
      <c r="R17" s="49">
        <f t="shared" si="14"/>
        <v>2011500</v>
      </c>
      <c r="S17" s="54">
        <v>2011500</v>
      </c>
      <c r="T17" s="50">
        <f t="shared" si="15"/>
        <v>0</v>
      </c>
      <c r="U17" s="59"/>
      <c r="V17" s="51"/>
      <c r="W17" s="52"/>
      <c r="X17" s="60" t="s">
        <v>72</v>
      </c>
      <c r="Y17" s="53"/>
      <c r="Z17" s="161">
        <v>1</v>
      </c>
      <c r="AA17" s="54"/>
      <c r="AB17" s="54"/>
      <c r="AC17" s="54"/>
    </row>
    <row r="18" spans="1:29" x14ac:dyDescent="0.3">
      <c r="A18" s="60" t="s">
        <v>230</v>
      </c>
      <c r="B18" s="48">
        <v>138</v>
      </c>
      <c r="C18" s="48">
        <v>195</v>
      </c>
      <c r="D18" s="49">
        <f t="shared" si="10"/>
        <v>57</v>
      </c>
      <c r="E18" s="61">
        <v>0</v>
      </c>
      <c r="F18" s="133">
        <v>2</v>
      </c>
      <c r="G18" s="57">
        <v>30000</v>
      </c>
      <c r="H18" s="49">
        <f t="shared" si="12"/>
        <v>199500</v>
      </c>
      <c r="I18" s="49">
        <f t="shared" si="11"/>
        <v>100000</v>
      </c>
      <c r="J18" s="62">
        <v>1600000</v>
      </c>
      <c r="K18" s="133">
        <f t="shared" si="16"/>
        <v>60000</v>
      </c>
      <c r="L18" s="57"/>
      <c r="M18" s="57">
        <v>50000</v>
      </c>
      <c r="N18" s="57"/>
      <c r="O18" s="57"/>
      <c r="P18" s="57">
        <f t="shared" si="13"/>
        <v>0</v>
      </c>
      <c r="Q18" s="59"/>
      <c r="R18" s="49">
        <f t="shared" si="14"/>
        <v>2039500</v>
      </c>
      <c r="S18" s="54">
        <v>2039500</v>
      </c>
      <c r="T18" s="50">
        <f t="shared" si="15"/>
        <v>0</v>
      </c>
      <c r="U18" s="59"/>
      <c r="V18" s="51"/>
      <c r="W18" s="52"/>
      <c r="X18" s="60" t="s">
        <v>73</v>
      </c>
      <c r="Y18" s="53"/>
      <c r="Z18" s="161">
        <v>1</v>
      </c>
      <c r="AA18" s="54"/>
      <c r="AB18" s="54"/>
      <c r="AC18" s="54"/>
    </row>
    <row r="19" spans="1:29" x14ac:dyDescent="0.3">
      <c r="A19" s="60" t="s">
        <v>231</v>
      </c>
      <c r="B19" s="48">
        <v>166</v>
      </c>
      <c r="C19" s="48">
        <v>182</v>
      </c>
      <c r="D19" s="49">
        <f t="shared" si="10"/>
        <v>16</v>
      </c>
      <c r="E19" s="61">
        <v>800</v>
      </c>
      <c r="F19" s="133">
        <v>2</v>
      </c>
      <c r="G19" s="57">
        <v>30000</v>
      </c>
      <c r="H19" s="49">
        <f t="shared" si="12"/>
        <v>56000</v>
      </c>
      <c r="I19" s="49">
        <f t="shared" si="11"/>
        <v>100000</v>
      </c>
      <c r="J19" s="62">
        <v>1600000</v>
      </c>
      <c r="K19" s="133">
        <f t="shared" si="16"/>
        <v>60000</v>
      </c>
      <c r="L19" s="57"/>
      <c r="M19" s="57">
        <v>50000</v>
      </c>
      <c r="N19" s="57"/>
      <c r="O19" s="57"/>
      <c r="P19" s="57">
        <f t="shared" si="13"/>
        <v>0</v>
      </c>
      <c r="Q19" s="59"/>
      <c r="R19" s="49">
        <f t="shared" si="14"/>
        <v>1896000</v>
      </c>
      <c r="S19" s="54"/>
      <c r="T19" s="50">
        <f t="shared" si="15"/>
        <v>1896000</v>
      </c>
      <c r="U19" s="59"/>
      <c r="V19" s="51"/>
      <c r="W19" s="52"/>
      <c r="X19" s="60" t="s">
        <v>74</v>
      </c>
      <c r="Y19" s="53"/>
      <c r="Z19" s="161">
        <v>1</v>
      </c>
      <c r="AA19" s="54"/>
      <c r="AB19" s="54"/>
      <c r="AC19" s="54"/>
    </row>
    <row r="20" spans="1:29" x14ac:dyDescent="0.3">
      <c r="A20" s="60" t="s">
        <v>232</v>
      </c>
      <c r="B20" s="48">
        <v>29</v>
      </c>
      <c r="C20" s="48">
        <v>59</v>
      </c>
      <c r="D20" s="49">
        <f t="shared" si="10"/>
        <v>30</v>
      </c>
      <c r="E20" s="61">
        <v>500</v>
      </c>
      <c r="F20" s="133">
        <v>1</v>
      </c>
      <c r="G20" s="57">
        <v>30000</v>
      </c>
      <c r="H20" s="49">
        <f t="shared" si="12"/>
        <v>105000</v>
      </c>
      <c r="I20" s="49">
        <f t="shared" si="11"/>
        <v>50000</v>
      </c>
      <c r="J20" s="62">
        <v>1600000</v>
      </c>
      <c r="K20" s="133">
        <f t="shared" si="16"/>
        <v>60000</v>
      </c>
      <c r="L20" s="57"/>
      <c r="M20" s="57">
        <v>50000</v>
      </c>
      <c r="N20" s="57"/>
      <c r="O20" s="57"/>
      <c r="P20" s="57">
        <f t="shared" si="13"/>
        <v>0</v>
      </c>
      <c r="Q20" s="59"/>
      <c r="R20" s="49">
        <f t="shared" si="14"/>
        <v>1895000</v>
      </c>
      <c r="S20" s="54">
        <v>1895000</v>
      </c>
      <c r="T20" s="50">
        <f t="shared" si="15"/>
        <v>0</v>
      </c>
      <c r="U20" s="59"/>
      <c r="V20" s="51"/>
      <c r="W20" s="48"/>
      <c r="X20" s="60" t="s">
        <v>75</v>
      </c>
      <c r="Y20" s="53"/>
      <c r="Z20" s="161">
        <v>1</v>
      </c>
      <c r="AA20" s="54"/>
      <c r="AB20" s="54"/>
      <c r="AC20" s="54"/>
    </row>
    <row r="21" spans="1:29" x14ac:dyDescent="0.3">
      <c r="A21" s="60" t="s">
        <v>233</v>
      </c>
      <c r="B21" s="48">
        <v>48</v>
      </c>
      <c r="C21" s="48">
        <v>85</v>
      </c>
      <c r="D21" s="49">
        <f t="shared" si="10"/>
        <v>37</v>
      </c>
      <c r="E21" s="61">
        <v>300</v>
      </c>
      <c r="F21" s="133">
        <v>2</v>
      </c>
      <c r="G21" s="57">
        <v>30000</v>
      </c>
      <c r="H21" s="49">
        <f t="shared" si="12"/>
        <v>129500</v>
      </c>
      <c r="I21" s="49">
        <f t="shared" si="11"/>
        <v>100000</v>
      </c>
      <c r="J21" s="62">
        <v>1600000</v>
      </c>
      <c r="K21" s="133">
        <f t="shared" si="16"/>
        <v>60000</v>
      </c>
      <c r="L21" s="57"/>
      <c r="M21" s="57">
        <v>80000</v>
      </c>
      <c r="N21" s="57"/>
      <c r="O21" s="57"/>
      <c r="P21" s="57">
        <f t="shared" si="13"/>
        <v>0</v>
      </c>
      <c r="Q21" s="59"/>
      <c r="R21" s="49">
        <f t="shared" si="14"/>
        <v>1999500</v>
      </c>
      <c r="S21" s="54">
        <v>1999500</v>
      </c>
      <c r="T21" s="50">
        <f>R21-S21</f>
        <v>0</v>
      </c>
      <c r="U21" s="59"/>
      <c r="V21" s="51"/>
      <c r="W21" s="52"/>
      <c r="X21" s="60" t="s">
        <v>76</v>
      </c>
      <c r="Y21" s="63"/>
      <c r="Z21" s="161">
        <v>1</v>
      </c>
      <c r="AA21" s="54"/>
      <c r="AB21" s="54"/>
      <c r="AC21" s="54"/>
    </row>
    <row r="22" spans="1:29" x14ac:dyDescent="0.3">
      <c r="A22" s="60" t="s">
        <v>234</v>
      </c>
      <c r="B22" s="48">
        <v>172</v>
      </c>
      <c r="C22" s="48">
        <v>266</v>
      </c>
      <c r="D22" s="49">
        <f t="shared" si="10"/>
        <v>94</v>
      </c>
      <c r="E22" s="61">
        <v>1600</v>
      </c>
      <c r="F22" s="133">
        <v>2</v>
      </c>
      <c r="G22" s="57">
        <v>30000</v>
      </c>
      <c r="H22" s="49">
        <f t="shared" si="12"/>
        <v>329000</v>
      </c>
      <c r="I22" s="49">
        <f t="shared" si="11"/>
        <v>100000</v>
      </c>
      <c r="J22" s="62">
        <v>1600000</v>
      </c>
      <c r="K22" s="133">
        <f t="shared" si="16"/>
        <v>60000</v>
      </c>
      <c r="L22" s="57"/>
      <c r="M22" s="57">
        <v>100000</v>
      </c>
      <c r="N22" s="57"/>
      <c r="O22" s="57"/>
      <c r="P22" s="57">
        <f t="shared" si="13"/>
        <v>0</v>
      </c>
      <c r="Q22" s="59"/>
      <c r="R22" s="49">
        <f t="shared" si="14"/>
        <v>2219000</v>
      </c>
      <c r="S22" s="54">
        <v>2219000</v>
      </c>
      <c r="T22" s="50">
        <f t="shared" si="15"/>
        <v>0</v>
      </c>
      <c r="U22" s="59"/>
      <c r="V22" s="50"/>
      <c r="W22" s="48"/>
      <c r="X22" s="60" t="s">
        <v>77</v>
      </c>
      <c r="Y22" s="68"/>
      <c r="Z22" s="161">
        <v>1</v>
      </c>
      <c r="AA22" s="54"/>
      <c r="AB22" s="54"/>
      <c r="AC22" s="54"/>
    </row>
    <row r="23" spans="1:29" x14ac:dyDescent="0.3">
      <c r="A23" s="60" t="s">
        <v>235</v>
      </c>
      <c r="B23" s="48">
        <v>133</v>
      </c>
      <c r="C23" s="48">
        <v>182</v>
      </c>
      <c r="D23" s="49">
        <f>C23-B23</f>
        <v>49</v>
      </c>
      <c r="E23" s="61">
        <v>800</v>
      </c>
      <c r="F23" s="133">
        <v>2</v>
      </c>
      <c r="G23" s="57">
        <v>30000</v>
      </c>
      <c r="H23" s="49">
        <f>D23*3500</f>
        <v>171500</v>
      </c>
      <c r="I23" s="49">
        <f t="shared" si="11"/>
        <v>100000</v>
      </c>
      <c r="J23" s="62">
        <v>1600000</v>
      </c>
      <c r="K23" s="133">
        <f t="shared" si="16"/>
        <v>120000</v>
      </c>
      <c r="L23" s="57"/>
      <c r="M23" s="57"/>
      <c r="N23" s="57"/>
      <c r="O23" s="57"/>
      <c r="P23" s="57">
        <f t="shared" si="13"/>
        <v>0</v>
      </c>
      <c r="Q23" s="59"/>
      <c r="R23" s="49">
        <f t="shared" si="14"/>
        <v>2021500</v>
      </c>
      <c r="S23" s="54">
        <v>2021500</v>
      </c>
      <c r="T23" s="50">
        <f t="shared" si="15"/>
        <v>0</v>
      </c>
      <c r="U23" s="59"/>
      <c r="V23" s="50"/>
      <c r="W23" s="48"/>
      <c r="X23" s="60" t="s">
        <v>78</v>
      </c>
      <c r="Y23" s="69"/>
      <c r="Z23" s="161">
        <v>2</v>
      </c>
      <c r="AA23" s="54"/>
      <c r="AB23" s="54"/>
      <c r="AC23" s="54"/>
    </row>
    <row r="24" spans="1:29" x14ac:dyDescent="0.3">
      <c r="A24" s="60" t="s">
        <v>236</v>
      </c>
      <c r="B24" s="48">
        <v>0</v>
      </c>
      <c r="C24" s="48">
        <v>11</v>
      </c>
      <c r="D24" s="49">
        <f t="shared" si="10"/>
        <v>11</v>
      </c>
      <c r="E24" s="61">
        <v>1600</v>
      </c>
      <c r="F24" s="133">
        <v>1</v>
      </c>
      <c r="G24" s="57">
        <v>30000</v>
      </c>
      <c r="H24" s="49">
        <f t="shared" si="12"/>
        <v>38500</v>
      </c>
      <c r="I24" s="49">
        <f t="shared" si="11"/>
        <v>50000</v>
      </c>
      <c r="J24" s="62">
        <v>1600000</v>
      </c>
      <c r="K24" s="133">
        <f t="shared" si="16"/>
        <v>60000</v>
      </c>
      <c r="L24" s="57"/>
      <c r="M24" s="57">
        <v>50000</v>
      </c>
      <c r="N24" s="57"/>
      <c r="O24" s="57"/>
      <c r="P24" s="57">
        <f t="shared" si="13"/>
        <v>0</v>
      </c>
      <c r="Q24" s="59"/>
      <c r="R24" s="49">
        <f t="shared" si="14"/>
        <v>1828500</v>
      </c>
      <c r="S24" s="54">
        <v>1828500</v>
      </c>
      <c r="T24" s="50">
        <f t="shared" si="15"/>
        <v>0</v>
      </c>
      <c r="U24" s="59"/>
      <c r="V24" s="51"/>
      <c r="W24" s="52"/>
      <c r="X24" s="60" t="s">
        <v>79</v>
      </c>
      <c r="Y24" s="63"/>
      <c r="Z24" s="161">
        <v>1</v>
      </c>
      <c r="AA24" s="54"/>
      <c r="AB24" s="54"/>
      <c r="AC24" s="54"/>
    </row>
    <row r="25" spans="1:29" x14ac:dyDescent="0.3">
      <c r="A25" s="60" t="s">
        <v>237</v>
      </c>
      <c r="B25" s="48">
        <v>38</v>
      </c>
      <c r="C25" s="48">
        <v>73</v>
      </c>
      <c r="D25" s="49">
        <f t="shared" si="10"/>
        <v>35</v>
      </c>
      <c r="E25" s="61">
        <v>800</v>
      </c>
      <c r="F25" s="133">
        <v>1</v>
      </c>
      <c r="G25" s="57">
        <v>30000</v>
      </c>
      <c r="H25" s="49">
        <f t="shared" si="12"/>
        <v>122500</v>
      </c>
      <c r="I25" s="49">
        <f t="shared" si="11"/>
        <v>50000</v>
      </c>
      <c r="J25" s="62">
        <v>1600000</v>
      </c>
      <c r="K25" s="133">
        <f t="shared" si="16"/>
        <v>0</v>
      </c>
      <c r="L25" s="57"/>
      <c r="M25" s="57">
        <v>50000</v>
      </c>
      <c r="N25" s="57"/>
      <c r="O25" s="57"/>
      <c r="P25" s="57">
        <f t="shared" si="13"/>
        <v>0</v>
      </c>
      <c r="Q25" s="59"/>
      <c r="R25" s="49">
        <f t="shared" si="14"/>
        <v>1852500</v>
      </c>
      <c r="S25" s="54">
        <v>1200000</v>
      </c>
      <c r="T25" s="50">
        <f t="shared" si="15"/>
        <v>652500</v>
      </c>
      <c r="U25" s="59"/>
      <c r="V25" s="51"/>
      <c r="W25" s="52"/>
      <c r="X25" s="60" t="s">
        <v>80</v>
      </c>
      <c r="Y25" s="63"/>
      <c r="Z25" s="161"/>
      <c r="AA25" s="54"/>
      <c r="AB25" s="54"/>
      <c r="AC25" s="54"/>
    </row>
    <row r="26" spans="1:29" x14ac:dyDescent="0.3">
      <c r="A26" s="60" t="s">
        <v>238</v>
      </c>
      <c r="B26" s="48">
        <v>319</v>
      </c>
      <c r="C26" s="48">
        <v>349</v>
      </c>
      <c r="D26" s="49">
        <f t="shared" si="10"/>
        <v>30</v>
      </c>
      <c r="E26" s="61">
        <v>0</v>
      </c>
      <c r="F26" s="154">
        <v>2</v>
      </c>
      <c r="G26" s="57">
        <v>30000</v>
      </c>
      <c r="H26" s="49">
        <f t="shared" si="12"/>
        <v>105000</v>
      </c>
      <c r="I26" s="49">
        <f t="shared" si="11"/>
        <v>100000</v>
      </c>
      <c r="J26" s="62">
        <v>1600000</v>
      </c>
      <c r="K26" s="133">
        <f t="shared" si="16"/>
        <v>0</v>
      </c>
      <c r="L26" s="57"/>
      <c r="M26" s="57"/>
      <c r="N26" s="57"/>
      <c r="O26" s="57"/>
      <c r="P26" s="57">
        <f t="shared" si="13"/>
        <v>0</v>
      </c>
      <c r="Q26" s="59"/>
      <c r="R26" s="49">
        <f t="shared" si="14"/>
        <v>1835000</v>
      </c>
      <c r="S26" s="54">
        <v>1835000</v>
      </c>
      <c r="T26" s="50">
        <f t="shared" si="15"/>
        <v>0</v>
      </c>
      <c r="U26" s="59"/>
      <c r="V26" s="51"/>
      <c r="W26" s="52"/>
      <c r="X26" s="60" t="s">
        <v>81</v>
      </c>
      <c r="Y26" s="53"/>
      <c r="Z26" s="161"/>
      <c r="AA26" s="54"/>
      <c r="AB26" s="54"/>
      <c r="AC26" s="54"/>
    </row>
    <row r="27" spans="1:29" x14ac:dyDescent="0.3">
      <c r="A27" s="47" t="s">
        <v>82</v>
      </c>
      <c r="B27" s="48">
        <v>478</v>
      </c>
      <c r="C27" s="48">
        <v>510</v>
      </c>
      <c r="D27" s="49">
        <f t="shared" si="10"/>
        <v>32</v>
      </c>
      <c r="E27" s="61">
        <v>500</v>
      </c>
      <c r="F27" s="133">
        <v>2</v>
      </c>
      <c r="G27" s="57">
        <v>30000</v>
      </c>
      <c r="H27" s="49">
        <f t="shared" si="12"/>
        <v>112000</v>
      </c>
      <c r="I27" s="49">
        <f t="shared" si="11"/>
        <v>100000</v>
      </c>
      <c r="J27" s="62">
        <v>1600000</v>
      </c>
      <c r="K27" s="133">
        <f t="shared" si="16"/>
        <v>60000</v>
      </c>
      <c r="L27" s="57"/>
      <c r="M27" s="57">
        <v>80000</v>
      </c>
      <c r="N27" s="57"/>
      <c r="O27" s="57"/>
      <c r="P27" s="57">
        <f t="shared" si="13"/>
        <v>0</v>
      </c>
      <c r="Q27" s="59"/>
      <c r="R27" s="49">
        <f t="shared" si="14"/>
        <v>1982000</v>
      </c>
      <c r="S27" s="54">
        <v>1982000</v>
      </c>
      <c r="T27" s="50">
        <f t="shared" si="15"/>
        <v>0</v>
      </c>
      <c r="U27" s="59"/>
      <c r="V27" s="51"/>
      <c r="W27" s="52"/>
      <c r="X27" s="47" t="s">
        <v>82</v>
      </c>
      <c r="Y27" s="53"/>
      <c r="Z27" s="161">
        <v>1</v>
      </c>
      <c r="AA27" s="54"/>
      <c r="AB27" s="54"/>
      <c r="AC27" s="54"/>
    </row>
    <row r="28" spans="1:29" ht="18" customHeight="1" x14ac:dyDescent="0.3">
      <c r="A28" s="47" t="s">
        <v>83</v>
      </c>
      <c r="B28" s="48">
        <v>97</v>
      </c>
      <c r="C28" s="48">
        <v>133</v>
      </c>
      <c r="D28" s="49">
        <f t="shared" si="10"/>
        <v>36</v>
      </c>
      <c r="E28" s="61">
        <v>800</v>
      </c>
      <c r="F28" s="133">
        <v>4</v>
      </c>
      <c r="G28" s="57">
        <v>30000</v>
      </c>
      <c r="H28" s="49">
        <f t="shared" si="12"/>
        <v>126000</v>
      </c>
      <c r="I28" s="49">
        <f t="shared" si="11"/>
        <v>200000</v>
      </c>
      <c r="J28" s="62">
        <v>1600000</v>
      </c>
      <c r="K28" s="133">
        <f t="shared" si="16"/>
        <v>120000</v>
      </c>
      <c r="L28" s="57"/>
      <c r="M28" s="57"/>
      <c r="N28" s="57"/>
      <c r="O28" s="57"/>
      <c r="P28" s="57">
        <f t="shared" si="13"/>
        <v>0</v>
      </c>
      <c r="Q28" s="59"/>
      <c r="R28" s="49">
        <f t="shared" si="14"/>
        <v>2076000</v>
      </c>
      <c r="S28" s="54">
        <v>2076000</v>
      </c>
      <c r="T28" s="50">
        <f t="shared" si="15"/>
        <v>0</v>
      </c>
      <c r="U28" s="59"/>
      <c r="V28" s="51"/>
      <c r="W28" s="52"/>
      <c r="X28" s="47" t="s">
        <v>83</v>
      </c>
      <c r="Y28" s="53"/>
      <c r="Z28" s="161">
        <v>2</v>
      </c>
      <c r="AA28" s="54"/>
      <c r="AB28" s="54"/>
      <c r="AC28" s="54"/>
    </row>
    <row r="29" spans="1:29" x14ac:dyDescent="0.3">
      <c r="A29" s="47" t="s">
        <v>84</v>
      </c>
      <c r="B29" s="48">
        <v>446</v>
      </c>
      <c r="C29" s="48">
        <v>452</v>
      </c>
      <c r="D29" s="49">
        <f t="shared" si="10"/>
        <v>6</v>
      </c>
      <c r="E29" s="61">
        <v>500</v>
      </c>
      <c r="F29" s="133">
        <v>2</v>
      </c>
      <c r="G29" s="57">
        <v>30000</v>
      </c>
      <c r="H29" s="49">
        <f t="shared" si="12"/>
        <v>21000</v>
      </c>
      <c r="I29" s="49">
        <f t="shared" si="11"/>
        <v>100000</v>
      </c>
      <c r="J29" s="62">
        <v>1600000</v>
      </c>
      <c r="K29" s="133">
        <f t="shared" si="16"/>
        <v>60000</v>
      </c>
      <c r="L29" s="73"/>
      <c r="M29" s="57">
        <v>80000</v>
      </c>
      <c r="N29" s="73"/>
      <c r="O29" s="73"/>
      <c r="P29" s="57">
        <f t="shared" si="13"/>
        <v>0</v>
      </c>
      <c r="Q29" s="74"/>
      <c r="R29" s="49">
        <f t="shared" si="14"/>
        <v>1891000</v>
      </c>
      <c r="S29" s="80">
        <v>1891000</v>
      </c>
      <c r="T29" s="50">
        <f t="shared" si="15"/>
        <v>0</v>
      </c>
      <c r="U29" s="74"/>
      <c r="V29" s="77"/>
      <c r="W29" s="78"/>
      <c r="X29" s="47" t="s">
        <v>84</v>
      </c>
      <c r="Y29" s="79"/>
      <c r="Z29" s="161">
        <v>1</v>
      </c>
      <c r="AA29" s="80"/>
      <c r="AB29" s="80"/>
      <c r="AC29" s="80"/>
    </row>
    <row r="30" spans="1:29" x14ac:dyDescent="0.3">
      <c r="A30" s="47" t="s">
        <v>85</v>
      </c>
      <c r="B30" s="48">
        <v>249</v>
      </c>
      <c r="C30" s="48">
        <v>286</v>
      </c>
      <c r="D30" s="49">
        <f t="shared" si="10"/>
        <v>37</v>
      </c>
      <c r="E30" s="61">
        <v>1600</v>
      </c>
      <c r="F30" s="133">
        <v>1</v>
      </c>
      <c r="G30" s="57">
        <v>30000</v>
      </c>
      <c r="H30" s="49">
        <f>D30*3500</f>
        <v>129500</v>
      </c>
      <c r="I30" s="49">
        <f t="shared" si="11"/>
        <v>50000</v>
      </c>
      <c r="J30" s="62">
        <v>1600000</v>
      </c>
      <c r="K30" s="133">
        <f t="shared" si="16"/>
        <v>60000</v>
      </c>
      <c r="L30" s="57"/>
      <c r="M30" s="57">
        <v>50000</v>
      </c>
      <c r="N30" s="57"/>
      <c r="O30" s="57"/>
      <c r="P30" s="57">
        <f t="shared" si="13"/>
        <v>0</v>
      </c>
      <c r="Q30" s="59"/>
      <c r="R30" s="49">
        <f t="shared" si="14"/>
        <v>1919500</v>
      </c>
      <c r="S30" s="54">
        <v>1919500</v>
      </c>
      <c r="T30" s="50">
        <f t="shared" si="15"/>
        <v>0</v>
      </c>
      <c r="U30" s="59"/>
      <c r="V30" s="51"/>
      <c r="W30" s="81"/>
      <c r="X30" s="47" t="s">
        <v>85</v>
      </c>
      <c r="Y30" s="53"/>
      <c r="Z30" s="161">
        <v>1</v>
      </c>
      <c r="AA30" s="54"/>
      <c r="AB30" s="54"/>
      <c r="AC30" s="54"/>
    </row>
    <row r="31" spans="1:29" x14ac:dyDescent="0.3">
      <c r="A31" s="47" t="s">
        <v>86</v>
      </c>
      <c r="B31" s="48">
        <v>15</v>
      </c>
      <c r="C31" s="48">
        <v>30</v>
      </c>
      <c r="D31" s="49">
        <f t="shared" si="10"/>
        <v>15</v>
      </c>
      <c r="E31" s="61">
        <v>0</v>
      </c>
      <c r="F31" s="133">
        <v>2</v>
      </c>
      <c r="G31" s="57">
        <v>30000</v>
      </c>
      <c r="H31" s="49">
        <f t="shared" si="12"/>
        <v>52500</v>
      </c>
      <c r="I31" s="49">
        <f t="shared" si="11"/>
        <v>100000</v>
      </c>
      <c r="J31" s="62">
        <v>1600000</v>
      </c>
      <c r="K31" s="133">
        <f t="shared" si="16"/>
        <v>60000</v>
      </c>
      <c r="L31" s="57"/>
      <c r="M31" s="57">
        <v>80000</v>
      </c>
      <c r="N31" s="57"/>
      <c r="O31" s="57"/>
      <c r="P31" s="57">
        <f t="shared" si="13"/>
        <v>0</v>
      </c>
      <c r="Q31" s="59"/>
      <c r="R31" s="49">
        <f t="shared" si="14"/>
        <v>1922500</v>
      </c>
      <c r="S31" s="54">
        <v>1922500</v>
      </c>
      <c r="T31" s="50">
        <f t="shared" si="15"/>
        <v>0</v>
      </c>
      <c r="U31" s="59"/>
      <c r="V31" s="51"/>
      <c r="W31" s="52"/>
      <c r="X31" s="47" t="s">
        <v>86</v>
      </c>
      <c r="Y31" s="53"/>
      <c r="Z31" s="161">
        <v>1</v>
      </c>
      <c r="AA31" s="54"/>
      <c r="AB31" s="54"/>
      <c r="AC31" s="54"/>
    </row>
    <row r="32" spans="1:29" x14ac:dyDescent="0.3">
      <c r="A32" s="47" t="s">
        <v>87</v>
      </c>
      <c r="B32" s="48">
        <v>615</v>
      </c>
      <c r="C32" s="48">
        <v>680</v>
      </c>
      <c r="D32" s="49">
        <f t="shared" si="10"/>
        <v>65</v>
      </c>
      <c r="E32" s="61">
        <v>1600</v>
      </c>
      <c r="F32" s="133">
        <v>3</v>
      </c>
      <c r="G32" s="57">
        <v>30000</v>
      </c>
      <c r="H32" s="49">
        <f t="shared" si="12"/>
        <v>227500</v>
      </c>
      <c r="I32" s="49">
        <f t="shared" si="11"/>
        <v>150000</v>
      </c>
      <c r="J32" s="62">
        <v>1600000</v>
      </c>
      <c r="K32" s="133">
        <v>120000</v>
      </c>
      <c r="L32" s="57"/>
      <c r="M32" s="57">
        <v>100000</v>
      </c>
      <c r="N32" s="57"/>
      <c r="O32" s="57"/>
      <c r="P32" s="57">
        <f t="shared" si="13"/>
        <v>0</v>
      </c>
      <c r="Q32" s="59"/>
      <c r="R32" s="49">
        <f t="shared" si="14"/>
        <v>2227500</v>
      </c>
      <c r="S32" s="54">
        <v>2227500</v>
      </c>
      <c r="T32" s="50">
        <f t="shared" si="15"/>
        <v>0</v>
      </c>
      <c r="U32" s="59"/>
      <c r="V32" s="51"/>
      <c r="W32" s="52"/>
      <c r="X32" s="47" t="s">
        <v>87</v>
      </c>
      <c r="Y32" s="53"/>
      <c r="Z32" s="161">
        <v>2</v>
      </c>
      <c r="AA32" s="54"/>
      <c r="AB32" s="54"/>
      <c r="AC32" s="54"/>
    </row>
    <row r="33" spans="1:29" x14ac:dyDescent="0.3">
      <c r="A33" s="47" t="s">
        <v>88</v>
      </c>
      <c r="B33" s="48">
        <v>137</v>
      </c>
      <c r="C33" s="48">
        <v>157</v>
      </c>
      <c r="D33" s="49">
        <f t="shared" si="10"/>
        <v>20</v>
      </c>
      <c r="E33" s="61">
        <v>500</v>
      </c>
      <c r="F33" s="133">
        <v>1</v>
      </c>
      <c r="G33" s="57">
        <v>30000</v>
      </c>
      <c r="H33" s="49">
        <f t="shared" si="12"/>
        <v>70000</v>
      </c>
      <c r="I33" s="49">
        <f t="shared" si="11"/>
        <v>50000</v>
      </c>
      <c r="J33" s="62">
        <v>1600000</v>
      </c>
      <c r="K33" s="133">
        <f t="shared" si="16"/>
        <v>60000</v>
      </c>
      <c r="L33" s="57"/>
      <c r="M33" s="57">
        <v>50000</v>
      </c>
      <c r="N33" s="57"/>
      <c r="O33" s="57"/>
      <c r="P33" s="57">
        <f t="shared" si="13"/>
        <v>0</v>
      </c>
      <c r="Q33" s="59"/>
      <c r="R33" s="49">
        <f t="shared" si="14"/>
        <v>1860000</v>
      </c>
      <c r="S33" s="54">
        <v>1860000</v>
      </c>
      <c r="T33" s="50">
        <f t="shared" si="15"/>
        <v>0</v>
      </c>
      <c r="U33" s="59"/>
      <c r="V33" s="51"/>
      <c r="W33" s="52"/>
      <c r="X33" s="47" t="s">
        <v>88</v>
      </c>
      <c r="Y33" s="53"/>
      <c r="Z33" s="161">
        <v>1</v>
      </c>
      <c r="AA33" s="54"/>
      <c r="AB33" s="54"/>
      <c r="AC33" s="54"/>
    </row>
    <row r="34" spans="1:29" x14ac:dyDescent="0.3">
      <c r="A34" s="47" t="s">
        <v>89</v>
      </c>
      <c r="B34" s="48">
        <v>163</v>
      </c>
      <c r="C34" s="48">
        <v>203</v>
      </c>
      <c r="D34" s="49">
        <f t="shared" si="10"/>
        <v>40</v>
      </c>
      <c r="E34" s="61">
        <v>1600</v>
      </c>
      <c r="F34" s="133">
        <v>2</v>
      </c>
      <c r="G34" s="57">
        <v>30000</v>
      </c>
      <c r="H34" s="49">
        <f t="shared" si="12"/>
        <v>140000</v>
      </c>
      <c r="I34" s="49">
        <f t="shared" si="11"/>
        <v>100000</v>
      </c>
      <c r="J34" s="62">
        <v>1600000</v>
      </c>
      <c r="K34" s="133">
        <f t="shared" si="16"/>
        <v>60000</v>
      </c>
      <c r="L34" s="57"/>
      <c r="M34" s="57">
        <v>50000</v>
      </c>
      <c r="N34" s="57"/>
      <c r="O34" s="57"/>
      <c r="P34" s="57">
        <f t="shared" si="13"/>
        <v>0</v>
      </c>
      <c r="Q34" s="59"/>
      <c r="R34" s="49">
        <f t="shared" si="14"/>
        <v>1980000</v>
      </c>
      <c r="S34" s="54">
        <v>1980000</v>
      </c>
      <c r="T34" s="50">
        <f t="shared" si="15"/>
        <v>0</v>
      </c>
      <c r="U34" s="59"/>
      <c r="V34" s="51"/>
      <c r="W34" s="52"/>
      <c r="X34" s="47" t="s">
        <v>89</v>
      </c>
      <c r="Y34" s="53"/>
      <c r="Z34" s="161">
        <v>1</v>
      </c>
      <c r="AA34" s="54"/>
      <c r="AB34" s="54"/>
      <c r="AC34" s="54"/>
    </row>
    <row r="35" spans="1:29" x14ac:dyDescent="0.3">
      <c r="A35" s="47" t="s">
        <v>90</v>
      </c>
      <c r="B35" s="48">
        <v>542</v>
      </c>
      <c r="C35" s="48">
        <v>619</v>
      </c>
      <c r="D35" s="49">
        <f t="shared" si="10"/>
        <v>77</v>
      </c>
      <c r="E35" s="82">
        <v>0</v>
      </c>
      <c r="F35" s="155">
        <v>3</v>
      </c>
      <c r="G35" s="57">
        <v>30000</v>
      </c>
      <c r="H35" s="49">
        <f t="shared" si="12"/>
        <v>269500</v>
      </c>
      <c r="I35" s="49">
        <f t="shared" si="11"/>
        <v>150000</v>
      </c>
      <c r="J35" s="62">
        <v>1600000</v>
      </c>
      <c r="K35" s="133">
        <f t="shared" si="16"/>
        <v>120000</v>
      </c>
      <c r="L35" s="57"/>
      <c r="M35" s="57">
        <v>50000</v>
      </c>
      <c r="N35" s="57"/>
      <c r="O35" s="57"/>
      <c r="P35" s="57">
        <f t="shared" si="13"/>
        <v>0</v>
      </c>
      <c r="Q35" s="59"/>
      <c r="R35" s="49">
        <f t="shared" si="14"/>
        <v>2219500</v>
      </c>
      <c r="S35" s="54">
        <v>2219500</v>
      </c>
      <c r="T35" s="50">
        <f t="shared" si="15"/>
        <v>0</v>
      </c>
      <c r="U35" s="59"/>
      <c r="V35" s="50"/>
      <c r="W35" s="52"/>
      <c r="X35" s="47" t="s">
        <v>90</v>
      </c>
      <c r="Y35" s="53"/>
      <c r="Z35" s="161">
        <v>2</v>
      </c>
      <c r="AA35" s="54"/>
      <c r="AB35" s="54"/>
      <c r="AC35" s="54"/>
    </row>
    <row r="36" spans="1:29" x14ac:dyDescent="0.3">
      <c r="A36" s="47" t="s">
        <v>91</v>
      </c>
      <c r="B36" s="48">
        <v>301</v>
      </c>
      <c r="C36" s="48">
        <v>552</v>
      </c>
      <c r="D36" s="49">
        <f t="shared" si="10"/>
        <v>251</v>
      </c>
      <c r="E36" s="61">
        <v>0</v>
      </c>
      <c r="F36" s="133">
        <v>2</v>
      </c>
      <c r="G36" s="57">
        <v>30000</v>
      </c>
      <c r="H36" s="49">
        <f t="shared" si="12"/>
        <v>878500</v>
      </c>
      <c r="I36" s="49">
        <f t="shared" si="11"/>
        <v>100000</v>
      </c>
      <c r="J36" s="62">
        <v>1600000</v>
      </c>
      <c r="K36" s="133">
        <f t="shared" si="16"/>
        <v>60000</v>
      </c>
      <c r="L36" s="57"/>
      <c r="M36" s="57">
        <v>50000</v>
      </c>
      <c r="N36" s="57"/>
      <c r="O36" s="57"/>
      <c r="P36" s="57">
        <f t="shared" si="13"/>
        <v>0</v>
      </c>
      <c r="Q36" s="59"/>
      <c r="R36" s="49">
        <f t="shared" si="14"/>
        <v>2718500</v>
      </c>
      <c r="S36" s="54">
        <v>1500000</v>
      </c>
      <c r="T36" s="50">
        <f t="shared" si="15"/>
        <v>1218500</v>
      </c>
      <c r="U36" s="59"/>
      <c r="V36" s="50"/>
      <c r="W36" s="52"/>
      <c r="X36" s="47" t="s">
        <v>91</v>
      </c>
      <c r="Y36" s="53"/>
      <c r="Z36" s="161">
        <v>1</v>
      </c>
      <c r="AA36" s="54"/>
      <c r="AB36" s="54"/>
      <c r="AC36" s="54"/>
    </row>
    <row r="37" spans="1:29" x14ac:dyDescent="0.3">
      <c r="A37" s="47" t="s">
        <v>92</v>
      </c>
      <c r="B37" s="48">
        <v>863</v>
      </c>
      <c r="C37" s="48">
        <v>1018</v>
      </c>
      <c r="D37" s="49">
        <f t="shared" si="10"/>
        <v>155</v>
      </c>
      <c r="E37" s="61">
        <v>1600</v>
      </c>
      <c r="F37" s="133">
        <v>3</v>
      </c>
      <c r="G37" s="57">
        <v>30000</v>
      </c>
      <c r="H37" s="49">
        <f t="shared" si="12"/>
        <v>542500</v>
      </c>
      <c r="I37" s="49">
        <f t="shared" si="11"/>
        <v>150000</v>
      </c>
      <c r="J37" s="62">
        <v>1600000</v>
      </c>
      <c r="K37" s="133">
        <f t="shared" si="16"/>
        <v>0</v>
      </c>
      <c r="L37" s="57"/>
      <c r="M37" s="57">
        <v>80000</v>
      </c>
      <c r="N37" s="57"/>
      <c r="O37" s="57"/>
      <c r="P37" s="57">
        <f t="shared" si="13"/>
        <v>0</v>
      </c>
      <c r="Q37" s="59"/>
      <c r="R37" s="49">
        <f t="shared" si="14"/>
        <v>2402500</v>
      </c>
      <c r="S37" s="54">
        <v>2402500</v>
      </c>
      <c r="T37" s="50">
        <f>R37-S37</f>
        <v>0</v>
      </c>
      <c r="U37" s="59"/>
      <c r="V37" s="50"/>
      <c r="W37" s="52"/>
      <c r="X37" s="47" t="s">
        <v>92</v>
      </c>
      <c r="Y37" s="53"/>
      <c r="Z37" s="161"/>
      <c r="AA37" s="54"/>
      <c r="AB37" s="54"/>
      <c r="AC37" s="54"/>
    </row>
    <row r="38" spans="1:29" x14ac:dyDescent="0.3">
      <c r="A38" s="47" t="s">
        <v>93</v>
      </c>
      <c r="B38" s="48">
        <v>918</v>
      </c>
      <c r="C38" s="48">
        <v>961</v>
      </c>
      <c r="D38" s="49">
        <f t="shared" si="10"/>
        <v>43</v>
      </c>
      <c r="E38" s="61">
        <v>800</v>
      </c>
      <c r="F38" s="133">
        <v>2</v>
      </c>
      <c r="G38" s="57">
        <v>30000</v>
      </c>
      <c r="H38" s="49">
        <f>D38*3500</f>
        <v>150500</v>
      </c>
      <c r="I38" s="49">
        <f t="shared" si="11"/>
        <v>100000</v>
      </c>
      <c r="J38" s="62">
        <v>1600000</v>
      </c>
      <c r="K38" s="133">
        <f t="shared" si="16"/>
        <v>120000</v>
      </c>
      <c r="L38" s="57"/>
      <c r="M38" s="57">
        <v>80000</v>
      </c>
      <c r="N38" s="57"/>
      <c r="O38" s="57"/>
      <c r="P38" s="57">
        <f t="shared" si="13"/>
        <v>0</v>
      </c>
      <c r="Q38" s="59"/>
      <c r="R38" s="49">
        <f t="shared" si="14"/>
        <v>2080500</v>
      </c>
      <c r="S38" s="54">
        <v>2080500</v>
      </c>
      <c r="T38" s="50">
        <f t="shared" si="15"/>
        <v>0</v>
      </c>
      <c r="U38" s="59"/>
      <c r="V38" s="51"/>
      <c r="W38" s="64"/>
      <c r="X38" s="47" t="s">
        <v>93</v>
      </c>
      <c r="Y38" s="53"/>
      <c r="Z38" s="161">
        <v>2</v>
      </c>
      <c r="AA38" s="54"/>
      <c r="AB38" s="54"/>
      <c r="AC38" s="54"/>
    </row>
    <row r="39" spans="1:29" x14ac:dyDescent="0.3">
      <c r="A39" s="47" t="s">
        <v>94</v>
      </c>
      <c r="B39" s="48">
        <v>80</v>
      </c>
      <c r="C39" s="48">
        <v>99</v>
      </c>
      <c r="D39" s="49">
        <f t="shared" si="10"/>
        <v>19</v>
      </c>
      <c r="E39" s="61">
        <v>800</v>
      </c>
      <c r="F39" s="133">
        <v>2</v>
      </c>
      <c r="G39" s="57">
        <v>30000</v>
      </c>
      <c r="H39" s="49">
        <f>D39*3500</f>
        <v>66500</v>
      </c>
      <c r="I39" s="49">
        <f t="shared" si="11"/>
        <v>100000</v>
      </c>
      <c r="J39" s="62">
        <v>1600000</v>
      </c>
      <c r="K39" s="133">
        <f t="shared" si="16"/>
        <v>120000</v>
      </c>
      <c r="L39" s="57"/>
      <c r="M39" s="57">
        <v>50000</v>
      </c>
      <c r="N39" s="57"/>
      <c r="O39" s="57"/>
      <c r="P39" s="57">
        <f t="shared" si="13"/>
        <v>0</v>
      </c>
      <c r="Q39" s="59"/>
      <c r="R39" s="49">
        <f t="shared" si="14"/>
        <v>1966500</v>
      </c>
      <c r="S39" s="54">
        <v>1966500</v>
      </c>
      <c r="T39" s="50">
        <f>R39-S39</f>
        <v>0</v>
      </c>
      <c r="U39" s="59"/>
      <c r="V39" s="50"/>
      <c r="W39" s="48"/>
      <c r="X39" s="47" t="s">
        <v>94</v>
      </c>
      <c r="Y39" s="53"/>
      <c r="Z39" s="161">
        <v>2</v>
      </c>
      <c r="AA39" s="54"/>
      <c r="AB39" s="54"/>
      <c r="AC39" s="54"/>
    </row>
    <row r="40" spans="1:29" x14ac:dyDescent="0.3">
      <c r="A40" s="47" t="s">
        <v>95</v>
      </c>
      <c r="B40" s="48">
        <v>143</v>
      </c>
      <c r="C40" s="48">
        <v>183</v>
      </c>
      <c r="D40" s="49">
        <f t="shared" si="10"/>
        <v>40</v>
      </c>
      <c r="E40" s="61">
        <v>1600</v>
      </c>
      <c r="F40" s="133">
        <v>2</v>
      </c>
      <c r="G40" s="57">
        <v>30000</v>
      </c>
      <c r="H40" s="49">
        <f>D40*3500</f>
        <v>140000</v>
      </c>
      <c r="I40" s="49">
        <f>F40*50000</f>
        <v>100000</v>
      </c>
      <c r="J40" s="62">
        <v>1600000</v>
      </c>
      <c r="K40" s="133">
        <f t="shared" si="16"/>
        <v>60000</v>
      </c>
      <c r="L40" s="57"/>
      <c r="M40" s="57">
        <v>80000</v>
      </c>
      <c r="N40" s="57"/>
      <c r="O40" s="57"/>
      <c r="P40" s="57">
        <f t="shared" si="13"/>
        <v>0</v>
      </c>
      <c r="Q40" s="59"/>
      <c r="R40" s="49">
        <f t="shared" si="14"/>
        <v>2010000</v>
      </c>
      <c r="S40" s="54">
        <v>2010000</v>
      </c>
      <c r="T40" s="50">
        <f>R40-S40</f>
        <v>0</v>
      </c>
      <c r="U40" s="59"/>
      <c r="V40" s="51"/>
      <c r="W40" s="48"/>
      <c r="X40" s="47" t="s">
        <v>95</v>
      </c>
      <c r="Y40" s="53"/>
      <c r="Z40" s="161">
        <v>1</v>
      </c>
      <c r="AA40" s="54"/>
      <c r="AB40" s="54"/>
      <c r="AC40" s="54"/>
    </row>
    <row r="41" spans="1:29" x14ac:dyDescent="0.3">
      <c r="A41" s="47" t="s">
        <v>96</v>
      </c>
      <c r="B41" s="48">
        <v>74</v>
      </c>
      <c r="C41" s="48">
        <v>99</v>
      </c>
      <c r="D41" s="49">
        <f t="shared" si="10"/>
        <v>25</v>
      </c>
      <c r="E41" s="61">
        <v>400</v>
      </c>
      <c r="F41" s="133">
        <v>1</v>
      </c>
      <c r="G41" s="57">
        <v>30000</v>
      </c>
      <c r="H41" s="49">
        <f>D41*3500</f>
        <v>87500</v>
      </c>
      <c r="I41" s="49">
        <f t="shared" si="11"/>
        <v>50000</v>
      </c>
      <c r="J41" s="62">
        <v>1600000</v>
      </c>
      <c r="K41" s="133">
        <f t="shared" si="16"/>
        <v>60000</v>
      </c>
      <c r="L41" s="73"/>
      <c r="M41" s="57">
        <v>80000</v>
      </c>
      <c r="N41" s="73"/>
      <c r="O41" s="73"/>
      <c r="P41" s="57">
        <f t="shared" si="13"/>
        <v>0</v>
      </c>
      <c r="Q41" s="74"/>
      <c r="R41" s="49">
        <f t="shared" si="14"/>
        <v>1907500</v>
      </c>
      <c r="S41" s="80"/>
      <c r="T41" s="50">
        <f t="shared" si="15"/>
        <v>1907500</v>
      </c>
      <c r="U41" s="74"/>
      <c r="V41" s="77"/>
      <c r="W41" s="83"/>
      <c r="X41" s="47" t="s">
        <v>96</v>
      </c>
      <c r="Y41" s="79"/>
      <c r="Z41" s="161">
        <v>1</v>
      </c>
      <c r="AA41" s="80"/>
      <c r="AB41" s="80"/>
      <c r="AC41" s="80"/>
    </row>
    <row r="42" spans="1:29" x14ac:dyDescent="0.3">
      <c r="A42" s="47" t="s">
        <v>97</v>
      </c>
      <c r="B42" s="48">
        <v>318</v>
      </c>
      <c r="C42" s="48">
        <v>364</v>
      </c>
      <c r="D42" s="49">
        <f t="shared" si="10"/>
        <v>46</v>
      </c>
      <c r="E42" s="61">
        <v>0</v>
      </c>
      <c r="F42" s="133">
        <v>2</v>
      </c>
      <c r="G42" s="57">
        <v>30000</v>
      </c>
      <c r="H42" s="49">
        <f t="shared" si="12"/>
        <v>161000</v>
      </c>
      <c r="I42" s="49">
        <f t="shared" si="11"/>
        <v>100000</v>
      </c>
      <c r="J42" s="62">
        <v>1600000</v>
      </c>
      <c r="K42" s="133">
        <f t="shared" si="16"/>
        <v>60000</v>
      </c>
      <c r="L42" s="57"/>
      <c r="M42" s="57"/>
      <c r="N42" s="57"/>
      <c r="O42" s="57"/>
      <c r="P42" s="57">
        <f t="shared" si="13"/>
        <v>0</v>
      </c>
      <c r="Q42" s="59"/>
      <c r="R42" s="49">
        <f t="shared" si="14"/>
        <v>1951000</v>
      </c>
      <c r="S42" s="54">
        <v>1951000</v>
      </c>
      <c r="T42" s="50">
        <f t="shared" si="15"/>
        <v>0</v>
      </c>
      <c r="U42" s="59"/>
      <c r="V42" s="50"/>
      <c r="W42" s="48"/>
      <c r="X42" s="47" t="s">
        <v>97</v>
      </c>
      <c r="Y42" s="53"/>
      <c r="Z42" s="161">
        <v>1</v>
      </c>
      <c r="AA42" s="54"/>
      <c r="AB42" s="54"/>
      <c r="AC42" s="54"/>
    </row>
    <row r="43" spans="1:29" x14ac:dyDescent="0.3">
      <c r="A43" s="47" t="s">
        <v>98</v>
      </c>
      <c r="B43" s="48">
        <v>242</v>
      </c>
      <c r="C43" s="48">
        <v>290</v>
      </c>
      <c r="D43" s="49">
        <f t="shared" si="10"/>
        <v>48</v>
      </c>
      <c r="E43" s="61">
        <v>800</v>
      </c>
      <c r="F43" s="133">
        <v>2</v>
      </c>
      <c r="G43" s="57">
        <v>30000</v>
      </c>
      <c r="H43" s="49">
        <f t="shared" si="12"/>
        <v>168000</v>
      </c>
      <c r="I43" s="49">
        <f t="shared" si="11"/>
        <v>100000</v>
      </c>
      <c r="J43" s="62">
        <v>1600000</v>
      </c>
      <c r="K43" s="133">
        <f t="shared" si="16"/>
        <v>60000</v>
      </c>
      <c r="L43" s="57"/>
      <c r="M43" s="57">
        <v>80000</v>
      </c>
      <c r="N43" s="57"/>
      <c r="O43" s="57"/>
      <c r="P43" s="57">
        <f t="shared" si="13"/>
        <v>0</v>
      </c>
      <c r="Q43" s="59"/>
      <c r="R43" s="49">
        <f t="shared" si="14"/>
        <v>2038000</v>
      </c>
      <c r="S43" s="54">
        <v>2038000</v>
      </c>
      <c r="T43" s="50">
        <f t="shared" si="15"/>
        <v>0</v>
      </c>
      <c r="U43" s="59"/>
      <c r="V43" s="51"/>
      <c r="W43" s="52"/>
      <c r="X43" s="47" t="s">
        <v>98</v>
      </c>
      <c r="Y43" s="53"/>
      <c r="Z43" s="161">
        <v>1</v>
      </c>
      <c r="AA43" s="54"/>
      <c r="AB43" s="54"/>
      <c r="AC43" s="54"/>
    </row>
    <row r="44" spans="1:29" x14ac:dyDescent="0.3">
      <c r="A44" s="47" t="s">
        <v>99</v>
      </c>
      <c r="B44" s="48">
        <v>770</v>
      </c>
      <c r="C44" s="48">
        <v>859</v>
      </c>
      <c r="D44" s="49">
        <f t="shared" si="10"/>
        <v>89</v>
      </c>
      <c r="E44" s="61">
        <v>200</v>
      </c>
      <c r="F44" s="155">
        <v>2</v>
      </c>
      <c r="G44" s="57">
        <v>30000</v>
      </c>
      <c r="H44" s="49">
        <f t="shared" si="12"/>
        <v>311500</v>
      </c>
      <c r="I44" s="49">
        <f t="shared" si="11"/>
        <v>100000</v>
      </c>
      <c r="J44" s="62">
        <v>1600000</v>
      </c>
      <c r="K44" s="133">
        <f t="shared" si="16"/>
        <v>60000</v>
      </c>
      <c r="L44" s="57"/>
      <c r="M44" s="57">
        <v>80000</v>
      </c>
      <c r="N44" s="57"/>
      <c r="O44" s="57"/>
      <c r="P44" s="57">
        <f t="shared" si="13"/>
        <v>0</v>
      </c>
      <c r="Q44" s="59"/>
      <c r="R44" s="49">
        <f t="shared" si="14"/>
        <v>2181500</v>
      </c>
      <c r="S44" s="54">
        <v>2181500</v>
      </c>
      <c r="T44" s="50">
        <f t="shared" si="15"/>
        <v>0</v>
      </c>
      <c r="U44" s="59"/>
      <c r="V44" s="50"/>
      <c r="W44" s="64"/>
      <c r="X44" s="47" t="s">
        <v>99</v>
      </c>
      <c r="Y44" s="53"/>
      <c r="Z44" s="161">
        <v>1</v>
      </c>
      <c r="AA44" s="54"/>
      <c r="AB44" s="54"/>
      <c r="AC44" s="54"/>
    </row>
    <row r="45" spans="1:29" x14ac:dyDescent="0.3">
      <c r="A45" s="84" t="s">
        <v>100</v>
      </c>
      <c r="B45" s="48">
        <v>309</v>
      </c>
      <c r="C45" s="48">
        <v>403</v>
      </c>
      <c r="D45" s="49">
        <f t="shared" si="10"/>
        <v>94</v>
      </c>
      <c r="E45" s="82">
        <v>1250</v>
      </c>
      <c r="F45" s="155">
        <v>1</v>
      </c>
      <c r="G45" s="57">
        <v>30000</v>
      </c>
      <c r="H45" s="49">
        <v>150000</v>
      </c>
      <c r="I45" s="49">
        <f t="shared" si="11"/>
        <v>50000</v>
      </c>
      <c r="J45" s="85">
        <v>1500000</v>
      </c>
      <c r="K45" s="133">
        <f t="shared" si="16"/>
        <v>60000</v>
      </c>
      <c r="L45" s="57"/>
      <c r="M45" s="57">
        <v>50000</v>
      </c>
      <c r="N45" s="57"/>
      <c r="O45" s="57"/>
      <c r="P45" s="57">
        <f t="shared" si="13"/>
        <v>0</v>
      </c>
      <c r="Q45" s="59"/>
      <c r="R45" s="49">
        <f t="shared" si="14"/>
        <v>1840000</v>
      </c>
      <c r="S45" s="54">
        <v>1840000</v>
      </c>
      <c r="T45" s="50">
        <f t="shared" si="15"/>
        <v>0</v>
      </c>
      <c r="U45" s="59"/>
      <c r="V45" s="51"/>
      <c r="W45" s="52"/>
      <c r="X45" s="84" t="s">
        <v>100</v>
      </c>
      <c r="Y45" s="53"/>
      <c r="Z45" s="161">
        <v>1</v>
      </c>
      <c r="AA45" s="54"/>
      <c r="AB45" s="54"/>
      <c r="AC45" s="54"/>
    </row>
    <row r="46" spans="1:29" x14ac:dyDescent="0.3">
      <c r="A46" s="84" t="s">
        <v>101</v>
      </c>
      <c r="B46" s="48">
        <v>200</v>
      </c>
      <c r="C46" s="48">
        <v>214</v>
      </c>
      <c r="D46" s="49">
        <f>C46-B46</f>
        <v>14</v>
      </c>
      <c r="E46" s="61">
        <v>750</v>
      </c>
      <c r="F46" s="133">
        <v>2</v>
      </c>
      <c r="G46" s="57">
        <v>30000</v>
      </c>
      <c r="H46" s="49">
        <f t="shared" si="12"/>
        <v>49000</v>
      </c>
      <c r="I46" s="49">
        <f t="shared" si="11"/>
        <v>100000</v>
      </c>
      <c r="J46" s="85">
        <v>1500000</v>
      </c>
      <c r="K46" s="133">
        <f t="shared" si="16"/>
        <v>60000</v>
      </c>
      <c r="L46" s="57"/>
      <c r="M46" s="57">
        <v>50000</v>
      </c>
      <c r="N46" s="57"/>
      <c r="O46" s="57"/>
      <c r="P46" s="57">
        <f t="shared" si="13"/>
        <v>0</v>
      </c>
      <c r="Q46" s="59"/>
      <c r="R46" s="49">
        <f t="shared" si="14"/>
        <v>1789000</v>
      </c>
      <c r="S46" s="54">
        <v>1789000</v>
      </c>
      <c r="T46" s="50">
        <f t="shared" si="15"/>
        <v>0</v>
      </c>
      <c r="U46" s="59"/>
      <c r="V46" s="50"/>
      <c r="W46" s="52"/>
      <c r="X46" s="84" t="s">
        <v>101</v>
      </c>
      <c r="Y46" s="53"/>
      <c r="Z46" s="161">
        <v>1</v>
      </c>
      <c r="AA46" s="54"/>
      <c r="AB46" s="54"/>
      <c r="AC46" s="54"/>
    </row>
    <row r="47" spans="1:29" x14ac:dyDescent="0.3">
      <c r="A47" s="84" t="s">
        <v>102</v>
      </c>
      <c r="B47" s="48">
        <v>734</v>
      </c>
      <c r="C47" s="48">
        <v>759</v>
      </c>
      <c r="D47" s="49">
        <f t="shared" si="10"/>
        <v>25</v>
      </c>
      <c r="E47" s="61">
        <v>1500</v>
      </c>
      <c r="F47" s="133">
        <v>1</v>
      </c>
      <c r="G47" s="57">
        <v>30000</v>
      </c>
      <c r="H47" s="49">
        <f t="shared" si="12"/>
        <v>87500</v>
      </c>
      <c r="I47" s="49">
        <f t="shared" si="11"/>
        <v>50000</v>
      </c>
      <c r="J47" s="85">
        <v>1500000</v>
      </c>
      <c r="K47" s="133">
        <f t="shared" si="16"/>
        <v>60000</v>
      </c>
      <c r="L47" s="57"/>
      <c r="M47" s="57">
        <v>50000</v>
      </c>
      <c r="N47" s="57"/>
      <c r="O47" s="57"/>
      <c r="P47" s="57">
        <f t="shared" si="13"/>
        <v>0</v>
      </c>
      <c r="Q47" s="59"/>
      <c r="R47" s="49">
        <f t="shared" si="14"/>
        <v>1777500</v>
      </c>
      <c r="S47" s="54">
        <v>1777500</v>
      </c>
      <c r="T47" s="50">
        <f t="shared" si="15"/>
        <v>0</v>
      </c>
      <c r="U47" s="59"/>
      <c r="V47" s="50"/>
      <c r="W47" s="52"/>
      <c r="X47" s="84" t="s">
        <v>102</v>
      </c>
      <c r="Y47" s="53"/>
      <c r="Z47" s="161">
        <v>1</v>
      </c>
      <c r="AA47" s="54"/>
      <c r="AB47" s="54"/>
      <c r="AC47" s="54"/>
    </row>
    <row r="48" spans="1:29" x14ac:dyDescent="0.3">
      <c r="A48" s="84" t="s">
        <v>103</v>
      </c>
      <c r="B48" s="48">
        <v>250</v>
      </c>
      <c r="C48" s="48">
        <v>256</v>
      </c>
      <c r="D48" s="49">
        <f t="shared" si="10"/>
        <v>6</v>
      </c>
      <c r="E48" s="61">
        <v>0</v>
      </c>
      <c r="F48" s="133">
        <v>1</v>
      </c>
      <c r="G48" s="57">
        <v>30000</v>
      </c>
      <c r="H48" s="49">
        <f t="shared" si="12"/>
        <v>21000</v>
      </c>
      <c r="I48" s="49">
        <f t="shared" si="11"/>
        <v>50000</v>
      </c>
      <c r="J48" s="85">
        <v>1500000</v>
      </c>
      <c r="K48" s="133">
        <f t="shared" si="16"/>
        <v>60000</v>
      </c>
      <c r="L48" s="57"/>
      <c r="M48" s="57">
        <v>50000</v>
      </c>
      <c r="N48" s="57"/>
      <c r="O48" s="57"/>
      <c r="P48" s="57">
        <f t="shared" si="13"/>
        <v>0</v>
      </c>
      <c r="Q48" s="59"/>
      <c r="R48" s="49">
        <f t="shared" si="14"/>
        <v>1711000</v>
      </c>
      <c r="S48" s="54">
        <v>1711000</v>
      </c>
      <c r="T48" s="50">
        <f t="shared" si="15"/>
        <v>0</v>
      </c>
      <c r="U48" s="59"/>
      <c r="V48" s="52"/>
      <c r="W48" s="52"/>
      <c r="X48" s="84" t="s">
        <v>103</v>
      </c>
      <c r="Y48" s="86"/>
      <c r="Z48" s="161">
        <v>1</v>
      </c>
      <c r="AA48" s="54"/>
      <c r="AB48" s="54"/>
      <c r="AC48" s="54"/>
    </row>
    <row r="49" spans="1:29" x14ac:dyDescent="0.3">
      <c r="A49" s="84" t="s">
        <v>104</v>
      </c>
      <c r="B49" s="48">
        <v>418</v>
      </c>
      <c r="C49" s="48">
        <v>499</v>
      </c>
      <c r="D49" s="49">
        <f t="shared" si="10"/>
        <v>81</v>
      </c>
      <c r="E49" s="61">
        <v>0</v>
      </c>
      <c r="F49" s="154">
        <v>2</v>
      </c>
      <c r="G49" s="57">
        <v>30000</v>
      </c>
      <c r="H49" s="49">
        <f t="shared" si="12"/>
        <v>283500</v>
      </c>
      <c r="I49" s="49">
        <f t="shared" si="11"/>
        <v>100000</v>
      </c>
      <c r="J49" s="85">
        <v>1500000</v>
      </c>
      <c r="K49" s="133">
        <f t="shared" si="16"/>
        <v>120000</v>
      </c>
      <c r="L49" s="57"/>
      <c r="M49" s="57">
        <v>100000</v>
      </c>
      <c r="N49" s="57"/>
      <c r="O49" s="57"/>
      <c r="P49" s="57">
        <f t="shared" si="13"/>
        <v>0</v>
      </c>
      <c r="Q49" s="59"/>
      <c r="R49" s="49">
        <f t="shared" si="14"/>
        <v>2133500</v>
      </c>
      <c r="S49" s="54">
        <v>2133500</v>
      </c>
      <c r="T49" s="50">
        <f t="shared" si="15"/>
        <v>0</v>
      </c>
      <c r="U49" s="59"/>
      <c r="V49" s="50"/>
      <c r="W49" s="52"/>
      <c r="X49" s="84" t="s">
        <v>104</v>
      </c>
      <c r="Y49" s="53"/>
      <c r="Z49" s="161">
        <v>2</v>
      </c>
      <c r="AA49" s="54"/>
      <c r="AB49" s="54"/>
      <c r="AC49" s="54"/>
    </row>
    <row r="50" spans="1:29" x14ac:dyDescent="0.3">
      <c r="A50" s="84" t="s">
        <v>105</v>
      </c>
      <c r="B50" s="48">
        <v>308</v>
      </c>
      <c r="C50" s="48">
        <v>342</v>
      </c>
      <c r="D50" s="49">
        <f t="shared" si="10"/>
        <v>34</v>
      </c>
      <c r="E50" s="82">
        <v>1500</v>
      </c>
      <c r="F50" s="155">
        <v>2</v>
      </c>
      <c r="G50" s="57">
        <v>30000</v>
      </c>
      <c r="H50" s="49">
        <f t="shared" si="12"/>
        <v>119000</v>
      </c>
      <c r="I50" s="49">
        <f t="shared" si="11"/>
        <v>100000</v>
      </c>
      <c r="J50" s="85">
        <v>1500000</v>
      </c>
      <c r="K50" s="133">
        <f t="shared" si="16"/>
        <v>0</v>
      </c>
      <c r="L50" s="57"/>
      <c r="M50" s="57">
        <v>50000</v>
      </c>
      <c r="N50" s="57"/>
      <c r="O50" s="57"/>
      <c r="P50" s="57">
        <f t="shared" si="13"/>
        <v>0</v>
      </c>
      <c r="Q50" s="59"/>
      <c r="R50" s="49">
        <f t="shared" si="14"/>
        <v>1799000</v>
      </c>
      <c r="S50" s="54">
        <v>1799000</v>
      </c>
      <c r="T50" s="50">
        <f t="shared" si="15"/>
        <v>0</v>
      </c>
      <c r="U50" s="59"/>
      <c r="V50" s="50"/>
      <c r="W50" s="52"/>
      <c r="X50" s="84" t="s">
        <v>105</v>
      </c>
      <c r="Y50" s="53"/>
      <c r="Z50" s="161"/>
      <c r="AA50" s="54"/>
      <c r="AB50" s="54"/>
      <c r="AC50" s="54"/>
    </row>
    <row r="51" spans="1:29" x14ac:dyDescent="0.3">
      <c r="A51" s="84" t="s">
        <v>106</v>
      </c>
      <c r="B51" s="48">
        <v>140</v>
      </c>
      <c r="C51" s="48">
        <v>214</v>
      </c>
      <c r="D51" s="49">
        <f t="shared" si="10"/>
        <v>74</v>
      </c>
      <c r="E51" s="61">
        <v>1500</v>
      </c>
      <c r="F51" s="133">
        <v>1</v>
      </c>
      <c r="G51" s="57">
        <v>30000</v>
      </c>
      <c r="H51" s="49">
        <f t="shared" si="12"/>
        <v>259000</v>
      </c>
      <c r="I51" s="49">
        <f t="shared" si="11"/>
        <v>50000</v>
      </c>
      <c r="J51" s="85">
        <v>1500000</v>
      </c>
      <c r="K51" s="133">
        <f t="shared" si="16"/>
        <v>60000</v>
      </c>
      <c r="L51" s="57"/>
      <c r="M51" s="57">
        <v>50000</v>
      </c>
      <c r="N51" s="57"/>
      <c r="O51" s="57"/>
      <c r="P51" s="57">
        <f>O51*60000</f>
        <v>0</v>
      </c>
      <c r="Q51" s="59"/>
      <c r="R51" s="49">
        <f t="shared" si="14"/>
        <v>1949000</v>
      </c>
      <c r="S51" s="54">
        <v>1949000</v>
      </c>
      <c r="T51" s="50">
        <f t="shared" si="15"/>
        <v>0</v>
      </c>
      <c r="U51" s="59"/>
      <c r="V51" s="51"/>
      <c r="W51" s="48"/>
      <c r="X51" s="84" t="s">
        <v>106</v>
      </c>
      <c r="Y51" s="53"/>
      <c r="Z51" s="161">
        <v>1</v>
      </c>
      <c r="AA51" s="54"/>
      <c r="AB51" s="54"/>
      <c r="AC51" s="54"/>
    </row>
    <row r="52" spans="1:29" x14ac:dyDescent="0.3">
      <c r="A52" s="84" t="s">
        <v>107</v>
      </c>
      <c r="B52" s="48">
        <v>103</v>
      </c>
      <c r="C52" s="48">
        <v>148</v>
      </c>
      <c r="D52" s="49">
        <f t="shared" si="10"/>
        <v>45</v>
      </c>
      <c r="E52" s="61">
        <v>0</v>
      </c>
      <c r="F52" s="133">
        <v>2</v>
      </c>
      <c r="G52" s="57">
        <v>30000</v>
      </c>
      <c r="H52" s="49">
        <f t="shared" si="12"/>
        <v>157500</v>
      </c>
      <c r="I52" s="49">
        <f t="shared" si="11"/>
        <v>100000</v>
      </c>
      <c r="J52" s="85">
        <v>1500000</v>
      </c>
      <c r="K52" s="133">
        <f t="shared" si="16"/>
        <v>120000</v>
      </c>
      <c r="L52" s="73"/>
      <c r="M52" s="57">
        <v>100000</v>
      </c>
      <c r="N52" s="73"/>
      <c r="O52" s="73"/>
      <c r="P52" s="57">
        <f t="shared" si="13"/>
        <v>0</v>
      </c>
      <c r="Q52" s="74"/>
      <c r="R52" s="49">
        <f t="shared" si="14"/>
        <v>2007500</v>
      </c>
      <c r="S52" s="80">
        <v>2007500</v>
      </c>
      <c r="T52" s="50">
        <f t="shared" si="15"/>
        <v>0</v>
      </c>
      <c r="U52" s="74"/>
      <c r="V52" s="76"/>
      <c r="W52" s="71"/>
      <c r="X52" s="84" t="s">
        <v>107</v>
      </c>
      <c r="Y52" s="79"/>
      <c r="Z52" s="161">
        <v>2</v>
      </c>
      <c r="AA52" s="80"/>
      <c r="AB52" s="80"/>
      <c r="AC52" s="80"/>
    </row>
    <row r="53" spans="1:29" x14ac:dyDescent="0.3">
      <c r="A53" s="84" t="s">
        <v>108</v>
      </c>
      <c r="B53" s="48">
        <v>126</v>
      </c>
      <c r="C53" s="48">
        <v>149</v>
      </c>
      <c r="D53" s="49">
        <f t="shared" si="10"/>
        <v>23</v>
      </c>
      <c r="E53" s="61">
        <v>750</v>
      </c>
      <c r="F53" s="133">
        <v>2</v>
      </c>
      <c r="G53" s="57">
        <v>30000</v>
      </c>
      <c r="H53" s="49">
        <f t="shared" si="12"/>
        <v>80500</v>
      </c>
      <c r="I53" s="49">
        <f t="shared" si="11"/>
        <v>100000</v>
      </c>
      <c r="J53" s="85">
        <v>1500000</v>
      </c>
      <c r="K53" s="133">
        <f t="shared" si="16"/>
        <v>60000</v>
      </c>
      <c r="L53" s="57"/>
      <c r="M53" s="57">
        <v>50000</v>
      </c>
      <c r="N53" s="57"/>
      <c r="O53" s="57"/>
      <c r="P53" s="57">
        <f t="shared" si="13"/>
        <v>0</v>
      </c>
      <c r="Q53" s="59"/>
      <c r="R53" s="49">
        <f t="shared" si="14"/>
        <v>1820500</v>
      </c>
      <c r="S53" s="54">
        <v>1820500</v>
      </c>
      <c r="T53" s="50">
        <f t="shared" si="15"/>
        <v>0</v>
      </c>
      <c r="U53" s="59"/>
      <c r="V53" s="51"/>
      <c r="W53" s="48"/>
      <c r="X53" s="84" t="s">
        <v>108</v>
      </c>
      <c r="Y53" s="53"/>
      <c r="Z53" s="161">
        <v>1</v>
      </c>
      <c r="AA53" s="54"/>
      <c r="AB53" s="54"/>
      <c r="AC53" s="54"/>
    </row>
    <row r="54" spans="1:29" x14ac:dyDescent="0.3">
      <c r="A54" s="84" t="s">
        <v>109</v>
      </c>
      <c r="B54" s="48">
        <v>107</v>
      </c>
      <c r="C54" s="48">
        <v>133</v>
      </c>
      <c r="D54" s="49">
        <f t="shared" si="10"/>
        <v>26</v>
      </c>
      <c r="E54" s="61">
        <v>300</v>
      </c>
      <c r="F54" s="154">
        <v>1</v>
      </c>
      <c r="G54" s="57">
        <v>30000</v>
      </c>
      <c r="H54" s="49">
        <f t="shared" si="12"/>
        <v>91000</v>
      </c>
      <c r="I54" s="49">
        <f t="shared" si="11"/>
        <v>50000</v>
      </c>
      <c r="J54" s="85">
        <v>1500000</v>
      </c>
      <c r="K54" s="133"/>
      <c r="L54" s="57"/>
      <c r="M54" s="57">
        <v>50000</v>
      </c>
      <c r="N54" s="57"/>
      <c r="O54" s="57"/>
      <c r="P54" s="57">
        <f t="shared" si="13"/>
        <v>0</v>
      </c>
      <c r="Q54" s="59"/>
      <c r="R54" s="49">
        <f t="shared" si="14"/>
        <v>1721000</v>
      </c>
      <c r="S54" s="54">
        <v>1721000</v>
      </c>
      <c r="T54" s="50">
        <f t="shared" si="15"/>
        <v>0</v>
      </c>
      <c r="U54" s="59"/>
      <c r="V54" s="51"/>
      <c r="W54" s="48"/>
      <c r="X54" s="84" t="s">
        <v>109</v>
      </c>
      <c r="Y54" s="53"/>
      <c r="Z54" s="161"/>
      <c r="AA54" s="54"/>
      <c r="AB54" s="54"/>
      <c r="AC54" s="54"/>
    </row>
    <row r="55" spans="1:29" x14ac:dyDescent="0.3">
      <c r="A55" s="84" t="s">
        <v>110</v>
      </c>
      <c r="B55" s="48">
        <v>277</v>
      </c>
      <c r="C55" s="48">
        <v>348</v>
      </c>
      <c r="D55" s="49">
        <f t="shared" si="10"/>
        <v>71</v>
      </c>
      <c r="E55" s="61">
        <v>1200</v>
      </c>
      <c r="F55" s="133">
        <v>1</v>
      </c>
      <c r="G55" s="57">
        <v>30000</v>
      </c>
      <c r="H55" s="49">
        <f t="shared" si="12"/>
        <v>248500</v>
      </c>
      <c r="I55" s="49">
        <f t="shared" si="11"/>
        <v>50000</v>
      </c>
      <c r="J55" s="85">
        <v>1500000</v>
      </c>
      <c r="K55" s="133">
        <f t="shared" si="16"/>
        <v>60000</v>
      </c>
      <c r="L55" s="57"/>
      <c r="M55" s="57">
        <v>50000</v>
      </c>
      <c r="N55" s="57"/>
      <c r="O55" s="57"/>
      <c r="P55" s="57">
        <f t="shared" si="13"/>
        <v>0</v>
      </c>
      <c r="Q55" s="59"/>
      <c r="R55" s="49">
        <f t="shared" si="14"/>
        <v>1938500</v>
      </c>
      <c r="S55" s="54">
        <v>1938500</v>
      </c>
      <c r="T55" s="50">
        <f t="shared" si="15"/>
        <v>0</v>
      </c>
      <c r="U55" s="59"/>
      <c r="V55" s="51"/>
      <c r="W55" s="48"/>
      <c r="X55" s="84" t="s">
        <v>110</v>
      </c>
      <c r="Y55" s="53"/>
      <c r="Z55" s="161">
        <v>1</v>
      </c>
      <c r="AA55" s="54"/>
      <c r="AB55" s="54"/>
      <c r="AC55" s="54"/>
    </row>
    <row r="56" spans="1:29" x14ac:dyDescent="0.3">
      <c r="A56" s="84" t="s">
        <v>111</v>
      </c>
      <c r="B56" s="48">
        <v>34</v>
      </c>
      <c r="C56" s="48">
        <v>110</v>
      </c>
      <c r="D56" s="49">
        <f t="shared" si="10"/>
        <v>76</v>
      </c>
      <c r="E56" s="61">
        <v>1500</v>
      </c>
      <c r="F56" s="133">
        <v>1</v>
      </c>
      <c r="G56" s="57">
        <v>30000</v>
      </c>
      <c r="H56" s="49">
        <f t="shared" si="12"/>
        <v>266000</v>
      </c>
      <c r="I56" s="49">
        <f t="shared" si="11"/>
        <v>50000</v>
      </c>
      <c r="J56" s="85">
        <v>1500000</v>
      </c>
      <c r="K56" s="133">
        <f t="shared" si="16"/>
        <v>60000</v>
      </c>
      <c r="L56" s="73"/>
      <c r="M56" s="57">
        <v>50000</v>
      </c>
      <c r="N56" s="87"/>
      <c r="O56" s="87"/>
      <c r="P56" s="57">
        <f t="shared" si="13"/>
        <v>0</v>
      </c>
      <c r="Q56" s="74"/>
      <c r="R56" s="49">
        <f t="shared" si="14"/>
        <v>1956000</v>
      </c>
      <c r="S56" s="80">
        <v>1956000</v>
      </c>
      <c r="T56" s="50">
        <f t="shared" si="15"/>
        <v>0</v>
      </c>
      <c r="U56" s="74"/>
      <c r="V56" s="76"/>
      <c r="W56" s="71"/>
      <c r="X56" s="84" t="s">
        <v>111</v>
      </c>
      <c r="Y56" s="79"/>
      <c r="Z56" s="161">
        <v>1</v>
      </c>
      <c r="AA56" s="80"/>
      <c r="AB56" s="80"/>
      <c r="AC56" s="80"/>
    </row>
    <row r="57" spans="1:29" x14ac:dyDescent="0.3">
      <c r="A57" s="84" t="s">
        <v>112</v>
      </c>
      <c r="B57" s="48">
        <v>59</v>
      </c>
      <c r="C57" s="48">
        <v>79</v>
      </c>
      <c r="D57" s="49">
        <f t="shared" si="10"/>
        <v>20</v>
      </c>
      <c r="E57" s="61">
        <v>1500</v>
      </c>
      <c r="F57" s="133">
        <v>1</v>
      </c>
      <c r="G57" s="57">
        <v>30000</v>
      </c>
      <c r="H57" s="49">
        <f t="shared" si="12"/>
        <v>70000</v>
      </c>
      <c r="I57" s="49">
        <f t="shared" si="11"/>
        <v>50000</v>
      </c>
      <c r="J57" s="85">
        <v>1500000</v>
      </c>
      <c r="K57" s="133">
        <f t="shared" si="16"/>
        <v>60000</v>
      </c>
      <c r="L57" s="57"/>
      <c r="M57" s="57">
        <v>50000</v>
      </c>
      <c r="N57" s="57"/>
      <c r="O57" s="57"/>
      <c r="P57" s="57">
        <f t="shared" si="13"/>
        <v>0</v>
      </c>
      <c r="Q57" s="59"/>
      <c r="R57" s="49">
        <f t="shared" si="14"/>
        <v>1760000</v>
      </c>
      <c r="S57" s="54">
        <v>1760000</v>
      </c>
      <c r="T57" s="50">
        <f t="shared" si="15"/>
        <v>0</v>
      </c>
      <c r="U57" s="59"/>
      <c r="V57" s="50"/>
      <c r="W57" s="48"/>
      <c r="X57" s="84" t="s">
        <v>112</v>
      </c>
      <c r="Y57" s="69"/>
      <c r="Z57" s="161">
        <v>1</v>
      </c>
      <c r="AA57" s="54"/>
      <c r="AB57" s="54"/>
      <c r="AC57" s="54"/>
    </row>
    <row r="58" spans="1:29" x14ac:dyDescent="0.3">
      <c r="A58" s="84" t="s">
        <v>113</v>
      </c>
      <c r="B58" s="48">
        <v>4</v>
      </c>
      <c r="C58" s="48">
        <v>8</v>
      </c>
      <c r="D58" s="49">
        <f t="shared" si="10"/>
        <v>4</v>
      </c>
      <c r="E58" s="61">
        <v>1500</v>
      </c>
      <c r="F58" s="133">
        <v>1</v>
      </c>
      <c r="G58" s="57">
        <v>30000</v>
      </c>
      <c r="H58" s="49">
        <f t="shared" si="12"/>
        <v>14000</v>
      </c>
      <c r="I58" s="49">
        <f t="shared" si="11"/>
        <v>50000</v>
      </c>
      <c r="J58" s="85">
        <v>1500000</v>
      </c>
      <c r="K58" s="133">
        <f t="shared" si="16"/>
        <v>60000</v>
      </c>
      <c r="L58" s="57"/>
      <c r="M58" s="57">
        <v>50000</v>
      </c>
      <c r="N58" s="57"/>
      <c r="O58" s="57"/>
      <c r="P58" s="57">
        <f t="shared" si="13"/>
        <v>0</v>
      </c>
      <c r="Q58" s="59"/>
      <c r="R58" s="49">
        <f t="shared" si="14"/>
        <v>1704000</v>
      </c>
      <c r="S58" s="54">
        <v>1704000</v>
      </c>
      <c r="T58" s="50">
        <f t="shared" si="15"/>
        <v>0</v>
      </c>
      <c r="U58" s="59"/>
      <c r="V58" s="51"/>
      <c r="W58" s="48"/>
      <c r="X58" s="84" t="s">
        <v>113</v>
      </c>
      <c r="Y58" s="53"/>
      <c r="Z58" s="161">
        <v>1</v>
      </c>
      <c r="AA58" s="54"/>
      <c r="AB58" s="54"/>
      <c r="AC58" s="54"/>
    </row>
    <row r="59" spans="1:29" x14ac:dyDescent="0.3">
      <c r="A59" s="84" t="s">
        <v>114</v>
      </c>
      <c r="B59" s="48">
        <v>156</v>
      </c>
      <c r="C59" s="48">
        <v>178</v>
      </c>
      <c r="D59" s="49">
        <f t="shared" si="10"/>
        <v>22</v>
      </c>
      <c r="E59" s="61">
        <v>1500</v>
      </c>
      <c r="F59" s="133">
        <v>2</v>
      </c>
      <c r="G59" s="57">
        <v>30000</v>
      </c>
      <c r="H59" s="49">
        <f t="shared" si="12"/>
        <v>77000</v>
      </c>
      <c r="I59" s="49">
        <f t="shared" si="11"/>
        <v>100000</v>
      </c>
      <c r="J59" s="85">
        <v>1500000</v>
      </c>
      <c r="K59" s="133">
        <f t="shared" si="16"/>
        <v>120000</v>
      </c>
      <c r="L59" s="57"/>
      <c r="M59" s="57"/>
      <c r="N59" s="57"/>
      <c r="O59" s="57"/>
      <c r="P59" s="57">
        <f t="shared" si="13"/>
        <v>0</v>
      </c>
      <c r="Q59" s="59"/>
      <c r="R59" s="49">
        <f t="shared" si="14"/>
        <v>1827000</v>
      </c>
      <c r="S59" s="54">
        <v>1827000</v>
      </c>
      <c r="T59" s="50">
        <f t="shared" si="15"/>
        <v>0</v>
      </c>
      <c r="U59" s="59"/>
      <c r="V59" s="50"/>
      <c r="W59" s="48"/>
      <c r="X59" s="84" t="s">
        <v>114</v>
      </c>
      <c r="Y59" s="53"/>
      <c r="Z59" s="161">
        <v>2</v>
      </c>
      <c r="AA59" s="54"/>
      <c r="AB59" s="54"/>
      <c r="AC59" s="54"/>
    </row>
    <row r="60" spans="1:29" x14ac:dyDescent="0.3">
      <c r="A60" s="84" t="s">
        <v>115</v>
      </c>
      <c r="B60" s="48">
        <v>218</v>
      </c>
      <c r="C60" s="48">
        <v>255</v>
      </c>
      <c r="D60" s="49">
        <f t="shared" si="10"/>
        <v>37</v>
      </c>
      <c r="E60" s="61">
        <v>750</v>
      </c>
      <c r="F60" s="133">
        <v>2</v>
      </c>
      <c r="G60" s="57">
        <v>30000</v>
      </c>
      <c r="H60" s="49">
        <f t="shared" si="12"/>
        <v>129500</v>
      </c>
      <c r="I60" s="49">
        <f t="shared" si="11"/>
        <v>100000</v>
      </c>
      <c r="J60" s="85">
        <v>1500000</v>
      </c>
      <c r="K60" s="133">
        <f t="shared" si="16"/>
        <v>60000</v>
      </c>
      <c r="L60" s="57"/>
      <c r="M60" s="57">
        <v>50000</v>
      </c>
      <c r="N60" s="57"/>
      <c r="O60" s="57"/>
      <c r="P60" s="57">
        <f t="shared" si="13"/>
        <v>0</v>
      </c>
      <c r="Q60" s="59"/>
      <c r="R60" s="49">
        <f t="shared" si="14"/>
        <v>1869500</v>
      </c>
      <c r="S60" s="54">
        <v>1869500</v>
      </c>
      <c r="T60" s="50">
        <f t="shared" si="15"/>
        <v>0</v>
      </c>
      <c r="U60" s="59"/>
      <c r="V60" s="50"/>
      <c r="W60" s="48"/>
      <c r="X60" s="84" t="s">
        <v>115</v>
      </c>
      <c r="Y60" s="53"/>
      <c r="Z60" s="161">
        <v>1</v>
      </c>
      <c r="AA60" s="54"/>
      <c r="AB60" s="54"/>
      <c r="AC60" s="54"/>
    </row>
    <row r="61" spans="1:29" x14ac:dyDescent="0.3">
      <c r="A61" s="84" t="s">
        <v>116</v>
      </c>
      <c r="B61" s="48">
        <v>15</v>
      </c>
      <c r="C61" s="48">
        <v>53</v>
      </c>
      <c r="D61" s="49">
        <f t="shared" si="10"/>
        <v>38</v>
      </c>
      <c r="E61" s="61">
        <v>1500</v>
      </c>
      <c r="F61" s="133">
        <v>2</v>
      </c>
      <c r="G61" s="57">
        <v>30000</v>
      </c>
      <c r="H61" s="49">
        <f t="shared" si="12"/>
        <v>133000</v>
      </c>
      <c r="I61" s="49">
        <f t="shared" si="11"/>
        <v>100000</v>
      </c>
      <c r="J61" s="85">
        <v>1500000</v>
      </c>
      <c r="K61" s="133">
        <f t="shared" si="16"/>
        <v>60000</v>
      </c>
      <c r="L61" s="57"/>
      <c r="M61" s="57">
        <v>100000</v>
      </c>
      <c r="N61" s="57"/>
      <c r="O61" s="57"/>
      <c r="P61" s="57">
        <f t="shared" si="13"/>
        <v>0</v>
      </c>
      <c r="Q61" s="59"/>
      <c r="R61" s="49">
        <f t="shared" si="14"/>
        <v>1923000</v>
      </c>
      <c r="S61" s="54">
        <v>1923000</v>
      </c>
      <c r="T61" s="50">
        <f t="shared" si="15"/>
        <v>0</v>
      </c>
      <c r="U61" s="59"/>
      <c r="V61" s="50"/>
      <c r="W61" s="48"/>
      <c r="X61" s="84" t="s">
        <v>116</v>
      </c>
      <c r="Y61" s="53"/>
      <c r="Z61" s="161">
        <v>1</v>
      </c>
      <c r="AA61" s="54"/>
      <c r="AB61" s="54"/>
      <c r="AC61" s="54"/>
    </row>
    <row r="62" spans="1:29" x14ac:dyDescent="0.3">
      <c r="A62" s="84" t="s">
        <v>117</v>
      </c>
      <c r="B62" s="48">
        <v>1</v>
      </c>
      <c r="C62" s="48">
        <v>16</v>
      </c>
      <c r="D62" s="49">
        <f t="shared" si="10"/>
        <v>15</v>
      </c>
      <c r="E62" s="61">
        <v>0</v>
      </c>
      <c r="F62" s="133">
        <v>1</v>
      </c>
      <c r="G62" s="57">
        <v>30000</v>
      </c>
      <c r="H62" s="49">
        <f t="shared" si="12"/>
        <v>52500</v>
      </c>
      <c r="I62" s="49">
        <f t="shared" si="11"/>
        <v>50000</v>
      </c>
      <c r="J62" s="85">
        <v>1500000</v>
      </c>
      <c r="K62" s="133">
        <f t="shared" si="16"/>
        <v>60000</v>
      </c>
      <c r="L62" s="88"/>
      <c r="M62" s="57">
        <v>50000</v>
      </c>
      <c r="N62" s="88"/>
      <c r="O62" s="88"/>
      <c r="P62" s="57">
        <f t="shared" si="13"/>
        <v>0</v>
      </c>
      <c r="Q62" s="88"/>
      <c r="R62" s="49">
        <f t="shared" si="14"/>
        <v>1742500</v>
      </c>
      <c r="S62" s="67">
        <v>1742500</v>
      </c>
      <c r="T62" s="50">
        <f t="shared" si="15"/>
        <v>0</v>
      </c>
      <c r="U62" s="88"/>
      <c r="V62" s="57"/>
      <c r="W62" s="57"/>
      <c r="X62" s="84" t="s">
        <v>117</v>
      </c>
      <c r="Y62" s="68"/>
      <c r="Z62" s="161">
        <v>1</v>
      </c>
      <c r="AA62" s="67"/>
      <c r="AB62" s="67"/>
      <c r="AC62" s="67"/>
    </row>
    <row r="63" spans="1:29" x14ac:dyDescent="0.3">
      <c r="A63" s="47" t="s">
        <v>118</v>
      </c>
      <c r="B63" s="48">
        <v>146</v>
      </c>
      <c r="C63" s="48">
        <v>191</v>
      </c>
      <c r="D63" s="49">
        <f t="shared" si="10"/>
        <v>45</v>
      </c>
      <c r="E63" s="61">
        <v>500</v>
      </c>
      <c r="F63" s="133">
        <v>3</v>
      </c>
      <c r="G63" s="57">
        <v>30000</v>
      </c>
      <c r="H63" s="49">
        <f t="shared" si="12"/>
        <v>157500</v>
      </c>
      <c r="I63" s="49">
        <f t="shared" si="11"/>
        <v>150000</v>
      </c>
      <c r="J63" s="58">
        <v>1400000</v>
      </c>
      <c r="K63" s="133">
        <f t="shared" si="16"/>
        <v>60000</v>
      </c>
      <c r="L63" s="73"/>
      <c r="M63" s="57"/>
      <c r="N63" s="73"/>
      <c r="O63" s="73"/>
      <c r="P63" s="57">
        <f t="shared" si="13"/>
        <v>0</v>
      </c>
      <c r="Q63" s="74"/>
      <c r="R63" s="49">
        <f t="shared" si="14"/>
        <v>1797500</v>
      </c>
      <c r="S63" s="80">
        <v>1797500</v>
      </c>
      <c r="T63" s="50">
        <f t="shared" si="15"/>
        <v>0</v>
      </c>
      <c r="U63" s="74"/>
      <c r="V63" s="76"/>
      <c r="W63" s="71"/>
      <c r="X63" s="47" t="s">
        <v>118</v>
      </c>
      <c r="Y63" s="89"/>
      <c r="Z63" s="161">
        <v>1</v>
      </c>
      <c r="AA63" s="80"/>
      <c r="AB63" s="80"/>
      <c r="AC63" s="80"/>
    </row>
    <row r="64" spans="1:29" x14ac:dyDescent="0.3">
      <c r="A64" s="47" t="s">
        <v>119</v>
      </c>
      <c r="B64" s="48">
        <v>126</v>
      </c>
      <c r="C64" s="48">
        <v>143</v>
      </c>
      <c r="D64" s="49">
        <f t="shared" si="10"/>
        <v>17</v>
      </c>
      <c r="E64" s="61">
        <v>800</v>
      </c>
      <c r="F64" s="133">
        <v>1</v>
      </c>
      <c r="G64" s="57">
        <v>30000</v>
      </c>
      <c r="H64" s="49">
        <f t="shared" si="12"/>
        <v>59500</v>
      </c>
      <c r="I64" s="49">
        <f t="shared" si="11"/>
        <v>50000</v>
      </c>
      <c r="J64" s="162">
        <v>1600000</v>
      </c>
      <c r="K64" s="133">
        <f t="shared" si="16"/>
        <v>0</v>
      </c>
      <c r="L64" s="57"/>
      <c r="M64" s="57"/>
      <c r="N64" s="57"/>
      <c r="O64" s="57"/>
      <c r="P64" s="57">
        <f t="shared" si="13"/>
        <v>0</v>
      </c>
      <c r="Q64" s="59"/>
      <c r="R64" s="49">
        <f t="shared" si="14"/>
        <v>1739500</v>
      </c>
      <c r="S64" s="54">
        <v>1739500</v>
      </c>
      <c r="T64" s="50">
        <f t="shared" si="15"/>
        <v>0</v>
      </c>
      <c r="U64" s="59"/>
      <c r="V64" s="50"/>
      <c r="W64" s="48"/>
      <c r="X64" s="47" t="s">
        <v>119</v>
      </c>
      <c r="Y64" s="53"/>
      <c r="Z64" s="161">
        <v>0</v>
      </c>
      <c r="AA64" s="54"/>
      <c r="AB64" s="54"/>
      <c r="AC64" s="54"/>
    </row>
    <row r="65" spans="1:29" x14ac:dyDescent="0.3">
      <c r="A65" s="47" t="s">
        <v>120</v>
      </c>
      <c r="B65" s="48">
        <v>100</v>
      </c>
      <c r="C65" s="48">
        <v>110</v>
      </c>
      <c r="D65" s="49">
        <f>C65-B65</f>
        <v>10</v>
      </c>
      <c r="E65" s="61">
        <v>0</v>
      </c>
      <c r="F65" s="133">
        <v>1</v>
      </c>
      <c r="G65" s="57">
        <v>30000</v>
      </c>
      <c r="H65" s="49">
        <f t="shared" si="12"/>
        <v>35000</v>
      </c>
      <c r="I65" s="49">
        <f t="shared" si="11"/>
        <v>50000</v>
      </c>
      <c r="J65" s="58">
        <v>1400000</v>
      </c>
      <c r="K65" s="133">
        <f t="shared" si="16"/>
        <v>60000</v>
      </c>
      <c r="L65" s="57"/>
      <c r="M65" s="57">
        <v>50000</v>
      </c>
      <c r="N65" s="57"/>
      <c r="O65" s="57"/>
      <c r="P65" s="57">
        <f>O65*60000</f>
        <v>0</v>
      </c>
      <c r="Q65" s="59"/>
      <c r="R65" s="49">
        <f t="shared" si="14"/>
        <v>1625000</v>
      </c>
      <c r="S65" s="54">
        <v>1625000</v>
      </c>
      <c r="T65" s="50">
        <f t="shared" si="15"/>
        <v>0</v>
      </c>
      <c r="U65" s="59"/>
      <c r="V65" s="50"/>
      <c r="W65" s="48"/>
      <c r="X65" s="47" t="s">
        <v>120</v>
      </c>
      <c r="Y65" s="53"/>
      <c r="Z65" s="161">
        <v>1</v>
      </c>
      <c r="AA65" s="54"/>
      <c r="AB65" s="54"/>
      <c r="AC65" s="54"/>
    </row>
    <row r="66" spans="1:29" x14ac:dyDescent="0.3">
      <c r="A66" s="47" t="s">
        <v>121</v>
      </c>
      <c r="B66" s="48">
        <v>156</v>
      </c>
      <c r="C66" s="48">
        <v>183</v>
      </c>
      <c r="D66" s="49">
        <f t="shared" si="10"/>
        <v>27</v>
      </c>
      <c r="E66" s="61">
        <v>1400</v>
      </c>
      <c r="F66" s="133">
        <v>1</v>
      </c>
      <c r="G66" s="57">
        <v>30000</v>
      </c>
      <c r="H66" s="49">
        <f t="shared" si="12"/>
        <v>94500</v>
      </c>
      <c r="I66" s="49">
        <f t="shared" si="11"/>
        <v>50000</v>
      </c>
      <c r="J66" s="58">
        <v>1400000</v>
      </c>
      <c r="K66" s="133">
        <f t="shared" si="16"/>
        <v>60000</v>
      </c>
      <c r="L66" s="57"/>
      <c r="M66" s="57"/>
      <c r="N66" s="57"/>
      <c r="O66" s="57"/>
      <c r="P66" s="57">
        <f t="shared" si="13"/>
        <v>0</v>
      </c>
      <c r="Q66" s="59"/>
      <c r="R66" s="49">
        <f t="shared" si="14"/>
        <v>1634500</v>
      </c>
      <c r="S66" s="54">
        <v>1634500</v>
      </c>
      <c r="T66" s="50">
        <f t="shared" si="15"/>
        <v>0</v>
      </c>
      <c r="U66" s="59"/>
      <c r="V66" s="50"/>
      <c r="W66" s="48"/>
      <c r="X66" s="47" t="s">
        <v>121</v>
      </c>
      <c r="Y66" s="53"/>
      <c r="Z66" s="161">
        <v>1</v>
      </c>
      <c r="AA66" s="54"/>
      <c r="AB66" s="54"/>
      <c r="AC66" s="54"/>
    </row>
    <row r="67" spans="1:29" x14ac:dyDescent="0.3">
      <c r="A67" s="47" t="s">
        <v>122</v>
      </c>
      <c r="B67" s="48">
        <v>120</v>
      </c>
      <c r="C67" s="48">
        <v>135</v>
      </c>
      <c r="D67" s="49">
        <f t="shared" si="10"/>
        <v>15</v>
      </c>
      <c r="E67" s="61">
        <v>700</v>
      </c>
      <c r="F67" s="133">
        <v>1</v>
      </c>
      <c r="G67" s="57">
        <v>30000</v>
      </c>
      <c r="H67" s="49">
        <f t="shared" si="12"/>
        <v>52500</v>
      </c>
      <c r="I67" s="49">
        <f t="shared" si="11"/>
        <v>50000</v>
      </c>
      <c r="J67" s="58">
        <v>1400000</v>
      </c>
      <c r="K67" s="133">
        <f t="shared" si="16"/>
        <v>60000</v>
      </c>
      <c r="L67" s="57"/>
      <c r="M67" s="57">
        <v>50000</v>
      </c>
      <c r="N67" s="57"/>
      <c r="O67" s="57"/>
      <c r="P67" s="57">
        <f t="shared" si="13"/>
        <v>0</v>
      </c>
      <c r="Q67" s="59"/>
      <c r="R67" s="49">
        <f t="shared" si="14"/>
        <v>1642500</v>
      </c>
      <c r="S67" s="54">
        <v>1642500</v>
      </c>
      <c r="T67" s="50">
        <f t="shared" si="15"/>
        <v>0</v>
      </c>
      <c r="U67" s="59"/>
      <c r="V67" s="50"/>
      <c r="W67" s="48"/>
      <c r="X67" s="47" t="s">
        <v>122</v>
      </c>
      <c r="Y67" s="53"/>
      <c r="Z67" s="161">
        <v>1</v>
      </c>
      <c r="AA67" s="54"/>
      <c r="AB67" s="54"/>
      <c r="AC67" s="54"/>
    </row>
    <row r="68" spans="1:29" x14ac:dyDescent="0.3">
      <c r="A68" s="47" t="s">
        <v>123</v>
      </c>
      <c r="B68" s="48">
        <v>131</v>
      </c>
      <c r="C68" s="48">
        <v>151</v>
      </c>
      <c r="D68" s="49">
        <f t="shared" si="10"/>
        <v>20</v>
      </c>
      <c r="E68" s="61">
        <v>1400</v>
      </c>
      <c r="F68" s="133">
        <v>1</v>
      </c>
      <c r="G68" s="57">
        <v>30000</v>
      </c>
      <c r="H68" s="49">
        <f t="shared" si="12"/>
        <v>70000</v>
      </c>
      <c r="I68" s="49">
        <f t="shared" si="11"/>
        <v>50000</v>
      </c>
      <c r="J68" s="58">
        <v>1400000</v>
      </c>
      <c r="K68" s="133">
        <f t="shared" si="16"/>
        <v>60000</v>
      </c>
      <c r="L68" s="57"/>
      <c r="M68" s="57">
        <v>50000</v>
      </c>
      <c r="N68" s="57"/>
      <c r="O68" s="57"/>
      <c r="P68" s="57">
        <f t="shared" si="13"/>
        <v>0</v>
      </c>
      <c r="Q68" s="59"/>
      <c r="R68" s="49">
        <f t="shared" si="14"/>
        <v>1660000</v>
      </c>
      <c r="S68" s="54">
        <v>1660000</v>
      </c>
      <c r="T68" s="50">
        <f t="shared" si="15"/>
        <v>0</v>
      </c>
      <c r="U68" s="59"/>
      <c r="V68" s="50"/>
      <c r="W68" s="48"/>
      <c r="X68" s="47" t="s">
        <v>123</v>
      </c>
      <c r="Y68" s="53"/>
      <c r="Z68" s="161">
        <v>1</v>
      </c>
      <c r="AA68" s="54"/>
      <c r="AB68" s="54"/>
      <c r="AC68" s="54"/>
    </row>
    <row r="69" spans="1:29" x14ac:dyDescent="0.3">
      <c r="A69" s="47" t="s">
        <v>124</v>
      </c>
      <c r="B69" s="48">
        <v>333</v>
      </c>
      <c r="C69" s="48">
        <v>361</v>
      </c>
      <c r="D69" s="49">
        <f t="shared" si="10"/>
        <v>28</v>
      </c>
      <c r="E69" s="61">
        <v>0</v>
      </c>
      <c r="F69" s="133">
        <v>2</v>
      </c>
      <c r="G69" s="57">
        <v>30000</v>
      </c>
      <c r="H69" s="49">
        <f t="shared" si="12"/>
        <v>98000</v>
      </c>
      <c r="I69" s="49">
        <f t="shared" si="11"/>
        <v>100000</v>
      </c>
      <c r="J69" s="58">
        <v>1400000</v>
      </c>
      <c r="K69" s="133">
        <f t="shared" si="16"/>
        <v>60000</v>
      </c>
      <c r="L69" s="73"/>
      <c r="M69" s="57">
        <v>50000</v>
      </c>
      <c r="N69" s="73"/>
      <c r="O69" s="73"/>
      <c r="P69" s="57">
        <f t="shared" si="13"/>
        <v>0</v>
      </c>
      <c r="Q69" s="74"/>
      <c r="R69" s="49">
        <f t="shared" si="14"/>
        <v>1738000</v>
      </c>
      <c r="S69" s="80">
        <v>1738000</v>
      </c>
      <c r="T69" s="50">
        <f t="shared" si="15"/>
        <v>0</v>
      </c>
      <c r="U69" s="74"/>
      <c r="V69" s="76"/>
      <c r="W69" s="90"/>
      <c r="X69" s="47" t="s">
        <v>124</v>
      </c>
      <c r="Y69" s="79"/>
      <c r="Z69" s="161">
        <v>1</v>
      </c>
      <c r="AA69" s="80"/>
      <c r="AB69" s="80"/>
      <c r="AC69" s="80"/>
    </row>
    <row r="70" spans="1:29" x14ac:dyDescent="0.3">
      <c r="A70" s="47" t="s">
        <v>125</v>
      </c>
      <c r="B70" s="48">
        <v>380</v>
      </c>
      <c r="C70" s="48">
        <v>424</v>
      </c>
      <c r="D70" s="49">
        <f t="shared" si="10"/>
        <v>44</v>
      </c>
      <c r="E70" s="61">
        <v>700</v>
      </c>
      <c r="F70" s="154">
        <v>1</v>
      </c>
      <c r="G70" s="57">
        <v>30000</v>
      </c>
      <c r="H70" s="49">
        <f t="shared" si="12"/>
        <v>154000</v>
      </c>
      <c r="I70" s="49">
        <f t="shared" si="11"/>
        <v>50000</v>
      </c>
      <c r="J70" s="58">
        <v>1400000</v>
      </c>
      <c r="K70" s="133">
        <f t="shared" si="16"/>
        <v>60000</v>
      </c>
      <c r="L70" s="73"/>
      <c r="M70" s="57">
        <v>50000</v>
      </c>
      <c r="N70" s="73"/>
      <c r="O70" s="73"/>
      <c r="P70" s="57">
        <f t="shared" si="13"/>
        <v>0</v>
      </c>
      <c r="Q70" s="74"/>
      <c r="R70" s="49">
        <f t="shared" si="14"/>
        <v>1744000</v>
      </c>
      <c r="S70" s="80">
        <v>1744000</v>
      </c>
      <c r="T70" s="50">
        <f t="shared" si="15"/>
        <v>0</v>
      </c>
      <c r="U70" s="74"/>
      <c r="V70" s="76"/>
      <c r="W70" s="71"/>
      <c r="X70" s="47" t="s">
        <v>125</v>
      </c>
      <c r="Y70" s="89"/>
      <c r="Z70" s="161">
        <v>1</v>
      </c>
      <c r="AA70" s="80"/>
      <c r="AB70" s="80"/>
      <c r="AC70" s="80"/>
    </row>
    <row r="71" spans="1:29" x14ac:dyDescent="0.3">
      <c r="A71" s="47" t="s">
        <v>126</v>
      </c>
      <c r="B71" s="48">
        <v>119</v>
      </c>
      <c r="C71" s="48">
        <v>156</v>
      </c>
      <c r="D71" s="49">
        <f t="shared" ref="D71:D134" si="17">C71-B71</f>
        <v>37</v>
      </c>
      <c r="E71" s="61">
        <v>1400</v>
      </c>
      <c r="F71" s="133">
        <v>1</v>
      </c>
      <c r="G71" s="57">
        <v>30000</v>
      </c>
      <c r="H71" s="49">
        <f t="shared" ref="H71:H134" si="18">D71*3500</f>
        <v>129500</v>
      </c>
      <c r="I71" s="49">
        <f t="shared" ref="I71:I134" si="19">F71*50000</f>
        <v>50000</v>
      </c>
      <c r="J71" s="58">
        <v>1400000</v>
      </c>
      <c r="K71" s="133">
        <f t="shared" si="16"/>
        <v>60000</v>
      </c>
      <c r="L71" s="57"/>
      <c r="M71" s="57"/>
      <c r="N71" s="57"/>
      <c r="O71" s="57"/>
      <c r="P71" s="57">
        <f t="shared" ref="P71:P134" si="20">O71*60000</f>
        <v>0</v>
      </c>
      <c r="Q71" s="59"/>
      <c r="R71" s="49">
        <f t="shared" si="14"/>
        <v>1669500</v>
      </c>
      <c r="S71" s="54">
        <v>1669500</v>
      </c>
      <c r="T71" s="50">
        <f t="shared" ref="T71:T134" si="21">R71-S71</f>
        <v>0</v>
      </c>
      <c r="U71" s="59"/>
      <c r="V71" s="50"/>
      <c r="W71" s="48"/>
      <c r="X71" s="47" t="s">
        <v>126</v>
      </c>
      <c r="Y71" s="53"/>
      <c r="Z71" s="161">
        <v>1</v>
      </c>
      <c r="AA71" s="54"/>
      <c r="AB71" s="54"/>
      <c r="AC71" s="54"/>
    </row>
    <row r="72" spans="1:29" x14ac:dyDescent="0.3">
      <c r="A72" s="47" t="s">
        <v>127</v>
      </c>
      <c r="B72" s="48">
        <v>431</v>
      </c>
      <c r="C72" s="48">
        <v>502</v>
      </c>
      <c r="D72" s="49">
        <f t="shared" si="17"/>
        <v>71</v>
      </c>
      <c r="E72" s="61">
        <v>1400</v>
      </c>
      <c r="F72" s="154">
        <v>2</v>
      </c>
      <c r="G72" s="57">
        <v>30000</v>
      </c>
      <c r="H72" s="49">
        <f t="shared" si="18"/>
        <v>248500</v>
      </c>
      <c r="I72" s="49">
        <f t="shared" si="19"/>
        <v>100000</v>
      </c>
      <c r="J72" s="162">
        <v>1600000</v>
      </c>
      <c r="K72" s="133">
        <f t="shared" si="16"/>
        <v>60000</v>
      </c>
      <c r="L72" s="57"/>
      <c r="M72" s="57"/>
      <c r="N72" s="57"/>
      <c r="O72" s="57"/>
      <c r="P72" s="57">
        <f t="shared" si="20"/>
        <v>0</v>
      </c>
      <c r="Q72" s="59"/>
      <c r="R72" s="49">
        <f t="shared" ref="R72:R135" si="22">SUM(G72:P72)</f>
        <v>2038500</v>
      </c>
      <c r="S72" s="54">
        <v>2038500</v>
      </c>
      <c r="T72" s="50">
        <f t="shared" si="21"/>
        <v>0</v>
      </c>
      <c r="U72" s="59"/>
      <c r="V72" s="50"/>
      <c r="W72" s="48"/>
      <c r="X72" s="47" t="s">
        <v>127</v>
      </c>
      <c r="Y72" s="53"/>
      <c r="Z72" s="161">
        <v>1</v>
      </c>
      <c r="AA72" s="54"/>
      <c r="AB72" s="54"/>
      <c r="AC72" s="54"/>
    </row>
    <row r="73" spans="1:29" x14ac:dyDescent="0.3">
      <c r="A73" s="47" t="s">
        <v>128</v>
      </c>
      <c r="B73" s="48">
        <v>235</v>
      </c>
      <c r="C73" s="48">
        <v>264</v>
      </c>
      <c r="D73" s="49">
        <f t="shared" si="17"/>
        <v>29</v>
      </c>
      <c r="E73" s="61">
        <v>1400</v>
      </c>
      <c r="F73" s="133">
        <v>1</v>
      </c>
      <c r="G73" s="57">
        <v>30000</v>
      </c>
      <c r="H73" s="49">
        <f t="shared" si="18"/>
        <v>101500</v>
      </c>
      <c r="I73" s="49">
        <f t="shared" si="19"/>
        <v>50000</v>
      </c>
      <c r="J73" s="58">
        <v>1400000</v>
      </c>
      <c r="K73" s="133">
        <f t="shared" ref="K73:K136" si="23">Z73*60000</f>
        <v>60000</v>
      </c>
      <c r="L73" s="57"/>
      <c r="M73" s="57"/>
      <c r="N73" s="57"/>
      <c r="O73" s="57"/>
      <c r="P73" s="57">
        <f t="shared" si="20"/>
        <v>0</v>
      </c>
      <c r="Q73" s="59"/>
      <c r="R73" s="49">
        <f t="shared" si="22"/>
        <v>1641500</v>
      </c>
      <c r="S73" s="54">
        <v>1641500</v>
      </c>
      <c r="T73" s="50">
        <f t="shared" si="21"/>
        <v>0</v>
      </c>
      <c r="U73" s="59"/>
      <c r="V73" s="50"/>
      <c r="W73" s="48"/>
      <c r="X73" s="47" t="s">
        <v>128</v>
      </c>
      <c r="Y73" s="53"/>
      <c r="Z73" s="161">
        <v>1</v>
      </c>
      <c r="AA73" s="54"/>
      <c r="AB73" s="54"/>
      <c r="AC73" s="54"/>
    </row>
    <row r="74" spans="1:29" x14ac:dyDescent="0.3">
      <c r="A74" s="47" t="s">
        <v>129</v>
      </c>
      <c r="B74" s="48">
        <v>252</v>
      </c>
      <c r="C74" s="48">
        <v>278</v>
      </c>
      <c r="D74" s="49">
        <f t="shared" si="17"/>
        <v>26</v>
      </c>
      <c r="E74" s="61">
        <v>1400</v>
      </c>
      <c r="F74" s="133">
        <v>2</v>
      </c>
      <c r="G74" s="57">
        <v>30000</v>
      </c>
      <c r="H74" s="49">
        <f t="shared" si="18"/>
        <v>91000</v>
      </c>
      <c r="I74" s="49">
        <f t="shared" si="19"/>
        <v>100000</v>
      </c>
      <c r="J74" s="58">
        <v>1400000</v>
      </c>
      <c r="K74" s="133">
        <f t="shared" si="23"/>
        <v>60000</v>
      </c>
      <c r="L74" s="57"/>
      <c r="M74" s="57"/>
      <c r="N74" s="57"/>
      <c r="O74" s="57"/>
      <c r="P74" s="57">
        <f t="shared" si="20"/>
        <v>0</v>
      </c>
      <c r="Q74" s="59"/>
      <c r="R74" s="49">
        <f t="shared" si="22"/>
        <v>1681000</v>
      </c>
      <c r="S74" s="54">
        <v>1681000</v>
      </c>
      <c r="T74" s="50">
        <f t="shared" si="21"/>
        <v>0</v>
      </c>
      <c r="U74" s="59"/>
      <c r="V74" s="50"/>
      <c r="W74" s="48"/>
      <c r="X74" s="47" t="s">
        <v>129</v>
      </c>
      <c r="Y74" s="53"/>
      <c r="Z74" s="161">
        <v>1</v>
      </c>
      <c r="AA74" s="54"/>
      <c r="AB74" s="54"/>
      <c r="AC74" s="54"/>
    </row>
    <row r="75" spans="1:29" x14ac:dyDescent="0.3">
      <c r="A75" s="47" t="s">
        <v>130</v>
      </c>
      <c r="B75" s="48">
        <v>9</v>
      </c>
      <c r="C75" s="48">
        <v>57</v>
      </c>
      <c r="D75" s="49">
        <f t="shared" si="17"/>
        <v>48</v>
      </c>
      <c r="E75" s="82">
        <v>800</v>
      </c>
      <c r="F75" s="155">
        <v>1</v>
      </c>
      <c r="G75" s="57">
        <v>30000</v>
      </c>
      <c r="H75" s="49">
        <f t="shared" si="18"/>
        <v>168000</v>
      </c>
      <c r="I75" s="49">
        <f t="shared" si="19"/>
        <v>50000</v>
      </c>
      <c r="J75" s="162">
        <v>1600000</v>
      </c>
      <c r="K75" s="133">
        <f t="shared" si="23"/>
        <v>60000</v>
      </c>
      <c r="L75" s="57"/>
      <c r="M75" s="57">
        <v>50000</v>
      </c>
      <c r="N75" s="57"/>
      <c r="O75" s="57"/>
      <c r="P75" s="57">
        <f t="shared" si="20"/>
        <v>0</v>
      </c>
      <c r="Q75" s="59"/>
      <c r="R75" s="49">
        <f t="shared" si="22"/>
        <v>1958000</v>
      </c>
      <c r="S75" s="54">
        <v>1958000</v>
      </c>
      <c r="T75" s="50">
        <f t="shared" si="21"/>
        <v>0</v>
      </c>
      <c r="U75" s="59"/>
      <c r="V75" s="50"/>
      <c r="W75" s="48"/>
      <c r="X75" s="47" t="s">
        <v>130</v>
      </c>
      <c r="Y75" s="53"/>
      <c r="Z75" s="161">
        <v>1</v>
      </c>
      <c r="AA75" s="54"/>
      <c r="AB75" s="54"/>
      <c r="AC75" s="54"/>
    </row>
    <row r="76" spans="1:29" x14ac:dyDescent="0.3">
      <c r="A76" s="47" t="s">
        <v>131</v>
      </c>
      <c r="B76" s="48">
        <v>226</v>
      </c>
      <c r="C76" s="48">
        <v>264</v>
      </c>
      <c r="D76" s="49">
        <f t="shared" si="17"/>
        <v>38</v>
      </c>
      <c r="E76" s="61">
        <v>1400</v>
      </c>
      <c r="F76" s="133">
        <v>1</v>
      </c>
      <c r="G76" s="57">
        <v>30000</v>
      </c>
      <c r="H76" s="49">
        <f t="shared" si="18"/>
        <v>133000</v>
      </c>
      <c r="I76" s="49">
        <f t="shared" si="19"/>
        <v>50000</v>
      </c>
      <c r="J76" s="58">
        <v>1400000</v>
      </c>
      <c r="K76" s="133">
        <f t="shared" si="23"/>
        <v>60000</v>
      </c>
      <c r="L76" s="57"/>
      <c r="M76" s="57">
        <v>50000</v>
      </c>
      <c r="N76" s="57"/>
      <c r="O76" s="57"/>
      <c r="P76" s="57">
        <f t="shared" si="20"/>
        <v>0</v>
      </c>
      <c r="Q76" s="59"/>
      <c r="R76" s="49">
        <f t="shared" si="22"/>
        <v>1723000</v>
      </c>
      <c r="S76" s="54">
        <v>1723000</v>
      </c>
      <c r="T76" s="50">
        <f t="shared" si="21"/>
        <v>0</v>
      </c>
      <c r="U76" s="59"/>
      <c r="V76" s="50"/>
      <c r="W76" s="48"/>
      <c r="X76" s="47" t="s">
        <v>131</v>
      </c>
      <c r="Y76" s="68"/>
      <c r="Z76" s="161">
        <v>1</v>
      </c>
      <c r="AA76" s="54"/>
      <c r="AB76" s="54"/>
      <c r="AC76" s="54"/>
    </row>
    <row r="77" spans="1:29" x14ac:dyDescent="0.3">
      <c r="A77" s="47" t="s">
        <v>132</v>
      </c>
      <c r="B77" s="48">
        <v>293</v>
      </c>
      <c r="C77" s="48">
        <v>383</v>
      </c>
      <c r="D77" s="49">
        <f t="shared" si="17"/>
        <v>90</v>
      </c>
      <c r="E77" s="61">
        <v>1400</v>
      </c>
      <c r="F77" s="133">
        <v>2</v>
      </c>
      <c r="G77" s="57">
        <v>30000</v>
      </c>
      <c r="H77" s="49">
        <f t="shared" si="18"/>
        <v>315000</v>
      </c>
      <c r="I77" s="49">
        <f t="shared" si="19"/>
        <v>100000</v>
      </c>
      <c r="J77" s="58">
        <v>1400000</v>
      </c>
      <c r="K77" s="133">
        <v>120000</v>
      </c>
      <c r="L77" s="57"/>
      <c r="M77" s="57" t="s">
        <v>219</v>
      </c>
      <c r="N77" s="57"/>
      <c r="O77" s="57"/>
      <c r="P77" s="57">
        <f t="shared" si="20"/>
        <v>0</v>
      </c>
      <c r="Q77" s="59"/>
      <c r="R77" s="49">
        <f t="shared" si="22"/>
        <v>1965000</v>
      </c>
      <c r="S77" s="54">
        <v>1965000</v>
      </c>
      <c r="T77" s="50">
        <f t="shared" si="21"/>
        <v>0</v>
      </c>
      <c r="U77" s="59"/>
      <c r="V77" s="50"/>
      <c r="W77" s="91"/>
      <c r="X77" s="47" t="s">
        <v>132</v>
      </c>
      <c r="Y77" s="53"/>
      <c r="Z77" s="161">
        <v>3</v>
      </c>
      <c r="AA77" s="54"/>
      <c r="AB77" s="54"/>
      <c r="AC77" s="54"/>
    </row>
    <row r="78" spans="1:29" x14ac:dyDescent="0.3">
      <c r="A78" s="47" t="s">
        <v>133</v>
      </c>
      <c r="B78" s="48">
        <v>288</v>
      </c>
      <c r="C78" s="48">
        <v>303</v>
      </c>
      <c r="D78" s="49">
        <f t="shared" si="17"/>
        <v>15</v>
      </c>
      <c r="E78" s="82">
        <v>1400</v>
      </c>
      <c r="F78" s="155">
        <v>1</v>
      </c>
      <c r="G78" s="57">
        <v>30000</v>
      </c>
      <c r="H78" s="49">
        <f t="shared" si="18"/>
        <v>52500</v>
      </c>
      <c r="I78" s="49">
        <f t="shared" si="19"/>
        <v>50000</v>
      </c>
      <c r="J78" s="58">
        <v>1400000</v>
      </c>
      <c r="K78" s="133">
        <f t="shared" si="23"/>
        <v>60000</v>
      </c>
      <c r="L78" s="57"/>
      <c r="M78" s="57">
        <v>50000</v>
      </c>
      <c r="N78" s="57"/>
      <c r="O78" s="57"/>
      <c r="P78" s="57">
        <f t="shared" si="20"/>
        <v>0</v>
      </c>
      <c r="Q78" s="59"/>
      <c r="R78" s="49">
        <f t="shared" si="22"/>
        <v>1642500</v>
      </c>
      <c r="S78" s="54">
        <v>1642500</v>
      </c>
      <c r="T78" s="50">
        <f t="shared" si="21"/>
        <v>0</v>
      </c>
      <c r="U78" s="59"/>
      <c r="V78" s="50"/>
      <c r="W78" s="91"/>
      <c r="X78" s="47" t="s">
        <v>133</v>
      </c>
      <c r="Y78" s="68"/>
      <c r="Z78" s="161">
        <v>1</v>
      </c>
      <c r="AA78" s="54"/>
      <c r="AB78" s="54"/>
      <c r="AC78" s="54"/>
    </row>
    <row r="79" spans="1:29" x14ac:dyDescent="0.3">
      <c r="A79" s="47" t="s">
        <v>134</v>
      </c>
      <c r="B79" s="48">
        <v>142</v>
      </c>
      <c r="C79" s="48">
        <v>153</v>
      </c>
      <c r="D79" s="49">
        <f t="shared" si="17"/>
        <v>11</v>
      </c>
      <c r="E79" s="61">
        <v>1400</v>
      </c>
      <c r="F79" s="133">
        <v>1</v>
      </c>
      <c r="G79" s="57">
        <v>30000</v>
      </c>
      <c r="H79" s="49">
        <f t="shared" si="18"/>
        <v>38500</v>
      </c>
      <c r="I79" s="49">
        <f t="shared" si="19"/>
        <v>50000</v>
      </c>
      <c r="J79" s="58">
        <v>1400000</v>
      </c>
      <c r="K79" s="133">
        <f t="shared" si="23"/>
        <v>60000</v>
      </c>
      <c r="L79" s="57"/>
      <c r="M79" s="57">
        <v>50000</v>
      </c>
      <c r="N79" s="57"/>
      <c r="O79" s="57"/>
      <c r="P79" s="57">
        <f t="shared" si="20"/>
        <v>0</v>
      </c>
      <c r="Q79" s="59"/>
      <c r="R79" s="49">
        <f t="shared" si="22"/>
        <v>1628500</v>
      </c>
      <c r="S79" s="54">
        <v>1628500</v>
      </c>
      <c r="T79" s="50">
        <f t="shared" si="21"/>
        <v>0</v>
      </c>
      <c r="U79" s="59"/>
      <c r="V79" s="50"/>
      <c r="W79" s="92"/>
      <c r="X79" s="47" t="s">
        <v>134</v>
      </c>
      <c r="Y79" s="53"/>
      <c r="Z79" s="161">
        <v>1</v>
      </c>
      <c r="AA79" s="54"/>
      <c r="AB79" s="54"/>
      <c r="AC79" s="54"/>
    </row>
    <row r="80" spans="1:29" x14ac:dyDescent="0.3">
      <c r="A80" s="47" t="s">
        <v>135</v>
      </c>
      <c r="B80" s="48">
        <v>283</v>
      </c>
      <c r="C80" s="48">
        <v>357</v>
      </c>
      <c r="D80" s="49">
        <f t="shared" si="17"/>
        <v>74</v>
      </c>
      <c r="E80" s="61">
        <v>1400</v>
      </c>
      <c r="F80" s="133">
        <v>2</v>
      </c>
      <c r="G80" s="57">
        <v>30000</v>
      </c>
      <c r="H80" s="49">
        <f t="shared" si="18"/>
        <v>259000</v>
      </c>
      <c r="I80" s="49">
        <f t="shared" si="19"/>
        <v>100000</v>
      </c>
      <c r="J80" s="58">
        <v>1400000</v>
      </c>
      <c r="K80" s="133">
        <f t="shared" si="23"/>
        <v>120000</v>
      </c>
      <c r="L80" s="73"/>
      <c r="M80" s="57">
        <v>0</v>
      </c>
      <c r="N80" s="73"/>
      <c r="O80" s="73"/>
      <c r="P80" s="57">
        <f t="shared" si="20"/>
        <v>0</v>
      </c>
      <c r="Q80" s="74"/>
      <c r="R80" s="49">
        <f t="shared" si="22"/>
        <v>1909000</v>
      </c>
      <c r="S80" s="80">
        <v>1909000</v>
      </c>
      <c r="T80" s="50">
        <f t="shared" si="21"/>
        <v>0</v>
      </c>
      <c r="U80" s="74"/>
      <c r="V80" s="76"/>
      <c r="W80" s="71"/>
      <c r="X80" s="47" t="s">
        <v>135</v>
      </c>
      <c r="Y80" s="89"/>
      <c r="Z80" s="161">
        <v>2</v>
      </c>
      <c r="AA80" s="80"/>
      <c r="AB80" s="80"/>
      <c r="AC80" s="80"/>
    </row>
    <row r="81" spans="1:29" x14ac:dyDescent="0.3">
      <c r="A81" s="93" t="s">
        <v>22</v>
      </c>
      <c r="B81" s="48">
        <v>1180</v>
      </c>
      <c r="C81" s="48">
        <v>1294</v>
      </c>
      <c r="D81" s="49">
        <f t="shared" si="17"/>
        <v>114</v>
      </c>
      <c r="E81" s="61">
        <v>0</v>
      </c>
      <c r="F81" s="133"/>
      <c r="G81" s="57"/>
      <c r="H81" s="49"/>
      <c r="I81" s="49">
        <f t="shared" si="19"/>
        <v>0</v>
      </c>
      <c r="J81" s="94">
        <v>0</v>
      </c>
      <c r="K81" s="133">
        <f t="shared" si="23"/>
        <v>0</v>
      </c>
      <c r="L81" s="57"/>
      <c r="M81" s="57"/>
      <c r="N81" s="57"/>
      <c r="O81" s="57"/>
      <c r="P81" s="57">
        <f t="shared" si="20"/>
        <v>0</v>
      </c>
      <c r="Q81" s="59"/>
      <c r="R81" s="49"/>
      <c r="S81" s="54"/>
      <c r="T81" s="50"/>
      <c r="U81" s="59"/>
      <c r="V81" s="50"/>
      <c r="W81" s="48"/>
      <c r="X81" s="93" t="s">
        <v>22</v>
      </c>
      <c r="Y81" s="53"/>
      <c r="Z81" s="161"/>
      <c r="AA81" s="54"/>
      <c r="AB81" s="54"/>
      <c r="AC81" s="54"/>
    </row>
    <row r="82" spans="1:29" x14ac:dyDescent="0.3">
      <c r="A82" s="93" t="s">
        <v>23</v>
      </c>
      <c r="B82" s="48">
        <v>440</v>
      </c>
      <c r="C82" s="48">
        <v>574</v>
      </c>
      <c r="D82" s="49">
        <f>C82-B82</f>
        <v>134</v>
      </c>
      <c r="E82" s="61">
        <v>1600</v>
      </c>
      <c r="F82" s="133">
        <v>2</v>
      </c>
      <c r="G82" s="57">
        <v>30000</v>
      </c>
      <c r="H82" s="49">
        <f t="shared" si="18"/>
        <v>469000</v>
      </c>
      <c r="I82" s="49">
        <f t="shared" si="19"/>
        <v>100000</v>
      </c>
      <c r="J82" s="94">
        <v>1600000</v>
      </c>
      <c r="K82" s="133">
        <f t="shared" si="23"/>
        <v>120000</v>
      </c>
      <c r="L82" s="73"/>
      <c r="M82" s="57"/>
      <c r="N82" s="73"/>
      <c r="O82" s="73"/>
      <c r="P82" s="57">
        <f t="shared" si="20"/>
        <v>0</v>
      </c>
      <c r="Q82" s="74"/>
      <c r="R82" s="49">
        <f t="shared" si="22"/>
        <v>2319000</v>
      </c>
      <c r="S82" s="80">
        <v>2319000</v>
      </c>
      <c r="T82" s="50">
        <f t="shared" si="21"/>
        <v>0</v>
      </c>
      <c r="U82" s="74"/>
      <c r="V82" s="76"/>
      <c r="W82" s="71"/>
      <c r="X82" s="93" t="s">
        <v>23</v>
      </c>
      <c r="Y82" s="89"/>
      <c r="Z82" s="161">
        <v>2</v>
      </c>
      <c r="AA82" s="80"/>
      <c r="AB82" s="80"/>
      <c r="AC82" s="80"/>
    </row>
    <row r="83" spans="1:29" x14ac:dyDescent="0.3">
      <c r="A83" s="93" t="s">
        <v>24</v>
      </c>
      <c r="B83" s="48">
        <v>414</v>
      </c>
      <c r="C83" s="48">
        <v>464</v>
      </c>
      <c r="D83" s="49">
        <f t="shared" si="17"/>
        <v>50</v>
      </c>
      <c r="E83" s="61">
        <v>0</v>
      </c>
      <c r="F83" s="133">
        <v>3</v>
      </c>
      <c r="G83" s="57">
        <v>30000</v>
      </c>
      <c r="H83" s="49">
        <f t="shared" si="18"/>
        <v>175000</v>
      </c>
      <c r="I83" s="49">
        <f t="shared" si="19"/>
        <v>150000</v>
      </c>
      <c r="J83" s="94">
        <v>1600000</v>
      </c>
      <c r="K83" s="133">
        <f t="shared" si="23"/>
        <v>120000</v>
      </c>
      <c r="L83" s="73"/>
      <c r="M83" s="57">
        <v>80000</v>
      </c>
      <c r="N83" s="73"/>
      <c r="O83" s="73"/>
      <c r="P83" s="57">
        <f t="shared" si="20"/>
        <v>0</v>
      </c>
      <c r="Q83" s="74"/>
      <c r="R83" s="49">
        <f t="shared" si="22"/>
        <v>2155000</v>
      </c>
      <c r="S83" s="80">
        <v>2155000</v>
      </c>
      <c r="T83" s="50">
        <f t="shared" si="21"/>
        <v>0</v>
      </c>
      <c r="U83" s="74"/>
      <c r="V83" s="76"/>
      <c r="W83" s="71"/>
      <c r="X83" s="93" t="s">
        <v>24</v>
      </c>
      <c r="Y83" s="89"/>
      <c r="Z83" s="161">
        <v>2</v>
      </c>
      <c r="AA83" s="80"/>
      <c r="AB83" s="80"/>
      <c r="AC83" s="80"/>
    </row>
    <row r="84" spans="1:29" x14ac:dyDescent="0.3">
      <c r="A84" s="93" t="s">
        <v>25</v>
      </c>
      <c r="B84" s="48">
        <v>330</v>
      </c>
      <c r="C84" s="48">
        <v>345</v>
      </c>
      <c r="D84" s="49">
        <f t="shared" si="17"/>
        <v>15</v>
      </c>
      <c r="E84" s="61">
        <v>800</v>
      </c>
      <c r="F84" s="133">
        <v>2</v>
      </c>
      <c r="G84" s="57">
        <v>30000</v>
      </c>
      <c r="H84" s="49">
        <f t="shared" si="18"/>
        <v>52500</v>
      </c>
      <c r="I84" s="49">
        <f t="shared" si="19"/>
        <v>100000</v>
      </c>
      <c r="J84" s="94">
        <v>1600000</v>
      </c>
      <c r="K84" s="133">
        <f t="shared" si="23"/>
        <v>120000</v>
      </c>
      <c r="L84" s="83"/>
      <c r="M84" s="57"/>
      <c r="N84" s="83"/>
      <c r="O84" s="83"/>
      <c r="P84" s="57">
        <f t="shared" si="20"/>
        <v>0</v>
      </c>
      <c r="Q84" s="95"/>
      <c r="R84" s="49">
        <f t="shared" si="22"/>
        <v>1902500</v>
      </c>
      <c r="S84" s="80">
        <v>1902500</v>
      </c>
      <c r="T84" s="50">
        <f t="shared" si="21"/>
        <v>0</v>
      </c>
      <c r="U84" s="95"/>
      <c r="V84" s="76"/>
      <c r="W84" s="83"/>
      <c r="X84" s="93" t="s">
        <v>25</v>
      </c>
      <c r="Y84" s="89"/>
      <c r="Z84" s="161">
        <v>2</v>
      </c>
      <c r="AA84" s="80"/>
      <c r="AB84" s="80"/>
      <c r="AC84" s="80"/>
    </row>
    <row r="85" spans="1:29" x14ac:dyDescent="0.3">
      <c r="A85" s="93" t="s">
        <v>26</v>
      </c>
      <c r="B85" s="48">
        <v>240</v>
      </c>
      <c r="C85" s="48">
        <v>268</v>
      </c>
      <c r="D85" s="49">
        <f t="shared" si="17"/>
        <v>28</v>
      </c>
      <c r="E85" s="61">
        <v>1600</v>
      </c>
      <c r="F85" s="133">
        <v>2</v>
      </c>
      <c r="G85" s="57">
        <v>30000</v>
      </c>
      <c r="H85" s="49">
        <f t="shared" si="18"/>
        <v>98000</v>
      </c>
      <c r="I85" s="49">
        <f t="shared" si="19"/>
        <v>100000</v>
      </c>
      <c r="J85" s="94">
        <v>1600000</v>
      </c>
      <c r="K85" s="133">
        <f t="shared" si="23"/>
        <v>120000</v>
      </c>
      <c r="L85" s="57"/>
      <c r="M85" s="57">
        <v>80000</v>
      </c>
      <c r="N85" s="57"/>
      <c r="O85" s="57"/>
      <c r="P85" s="57">
        <f t="shared" si="20"/>
        <v>0</v>
      </c>
      <c r="Q85" s="59"/>
      <c r="R85" s="49">
        <f t="shared" si="22"/>
        <v>2028000</v>
      </c>
      <c r="S85" s="54">
        <v>2028000</v>
      </c>
      <c r="T85" s="50">
        <f t="shared" si="21"/>
        <v>0</v>
      </c>
      <c r="U85" s="59"/>
      <c r="V85" s="50"/>
      <c r="W85" s="48"/>
      <c r="X85" s="93" t="s">
        <v>26</v>
      </c>
      <c r="Y85" s="63"/>
      <c r="Z85" s="161">
        <v>2</v>
      </c>
      <c r="AA85" s="54"/>
      <c r="AB85" s="54"/>
      <c r="AC85" s="54"/>
    </row>
    <row r="86" spans="1:29" x14ac:dyDescent="0.3">
      <c r="A86" s="93" t="s">
        <v>27</v>
      </c>
      <c r="B86" s="48">
        <v>115</v>
      </c>
      <c r="C86" s="48">
        <v>145</v>
      </c>
      <c r="D86" s="49">
        <f t="shared" si="17"/>
        <v>30</v>
      </c>
      <c r="E86" s="61">
        <v>1600</v>
      </c>
      <c r="F86" s="133">
        <v>1</v>
      </c>
      <c r="G86" s="57">
        <v>30000</v>
      </c>
      <c r="H86" s="49">
        <f t="shared" si="18"/>
        <v>105000</v>
      </c>
      <c r="I86" s="49">
        <f t="shared" si="19"/>
        <v>50000</v>
      </c>
      <c r="J86" s="94">
        <v>1600000</v>
      </c>
      <c r="K86" s="133">
        <f t="shared" si="23"/>
        <v>60000</v>
      </c>
      <c r="L86" s="57"/>
      <c r="M86" s="57">
        <v>50000</v>
      </c>
      <c r="N86" s="57"/>
      <c r="O86" s="57"/>
      <c r="P86" s="57">
        <f t="shared" si="20"/>
        <v>0</v>
      </c>
      <c r="Q86" s="59"/>
      <c r="R86" s="49">
        <f t="shared" si="22"/>
        <v>1895000</v>
      </c>
      <c r="S86" s="54">
        <v>1895000</v>
      </c>
      <c r="T86" s="50">
        <f t="shared" si="21"/>
        <v>0</v>
      </c>
      <c r="U86" s="59"/>
      <c r="V86" s="50"/>
      <c r="W86" s="48"/>
      <c r="X86" s="93" t="s">
        <v>27</v>
      </c>
      <c r="Y86" s="63"/>
      <c r="Z86" s="161">
        <v>1</v>
      </c>
      <c r="AA86" s="54"/>
      <c r="AB86" s="54"/>
      <c r="AC86" s="54"/>
    </row>
    <row r="87" spans="1:29" x14ac:dyDescent="0.3">
      <c r="A87" s="93" t="s">
        <v>28</v>
      </c>
      <c r="B87" s="48">
        <v>575</v>
      </c>
      <c r="C87" s="48">
        <v>606</v>
      </c>
      <c r="D87" s="49">
        <f t="shared" si="17"/>
        <v>31</v>
      </c>
      <c r="E87" s="61">
        <v>1600</v>
      </c>
      <c r="F87" s="133">
        <v>3</v>
      </c>
      <c r="G87" s="57">
        <v>30000</v>
      </c>
      <c r="H87" s="49">
        <f t="shared" si="18"/>
        <v>108500</v>
      </c>
      <c r="I87" s="49">
        <f t="shared" si="19"/>
        <v>150000</v>
      </c>
      <c r="J87" s="94">
        <v>1600000</v>
      </c>
      <c r="K87" s="133">
        <f t="shared" si="23"/>
        <v>120000</v>
      </c>
      <c r="L87" s="57"/>
      <c r="M87" s="57">
        <v>50000</v>
      </c>
      <c r="N87" s="57"/>
      <c r="O87" s="57"/>
      <c r="P87" s="57">
        <f t="shared" si="20"/>
        <v>0</v>
      </c>
      <c r="Q87" s="59"/>
      <c r="R87" s="49">
        <f t="shared" si="22"/>
        <v>2058500</v>
      </c>
      <c r="S87" s="54">
        <v>2058500</v>
      </c>
      <c r="T87" s="50">
        <f t="shared" si="21"/>
        <v>0</v>
      </c>
      <c r="U87" s="59"/>
      <c r="V87" s="50"/>
      <c r="W87" s="48"/>
      <c r="X87" s="93" t="s">
        <v>28</v>
      </c>
      <c r="Y87" s="63"/>
      <c r="Z87" s="161">
        <v>2</v>
      </c>
      <c r="AA87" s="54"/>
      <c r="AB87" s="54"/>
      <c r="AC87" s="54"/>
    </row>
    <row r="88" spans="1:29" x14ac:dyDescent="0.3">
      <c r="A88" s="93" t="s">
        <v>29</v>
      </c>
      <c r="B88" s="48">
        <v>215</v>
      </c>
      <c r="C88" s="48">
        <v>256</v>
      </c>
      <c r="D88" s="49">
        <f t="shared" si="17"/>
        <v>41</v>
      </c>
      <c r="E88" s="61">
        <v>800</v>
      </c>
      <c r="F88" s="133">
        <v>1</v>
      </c>
      <c r="G88" s="57">
        <v>30000</v>
      </c>
      <c r="H88" s="49">
        <f t="shared" si="18"/>
        <v>143500</v>
      </c>
      <c r="I88" s="49">
        <f t="shared" si="19"/>
        <v>50000</v>
      </c>
      <c r="J88" s="94">
        <v>1600000</v>
      </c>
      <c r="K88" s="133">
        <f t="shared" si="23"/>
        <v>60000</v>
      </c>
      <c r="L88" s="57"/>
      <c r="M88" s="57">
        <v>50000</v>
      </c>
      <c r="N88" s="57"/>
      <c r="O88" s="57"/>
      <c r="P88" s="57"/>
      <c r="Q88" s="59"/>
      <c r="R88" s="49">
        <f t="shared" si="22"/>
        <v>1933500</v>
      </c>
      <c r="S88" s="54">
        <v>1933500</v>
      </c>
      <c r="T88" s="50">
        <f t="shared" si="21"/>
        <v>0</v>
      </c>
      <c r="U88" s="59"/>
      <c r="V88" s="50"/>
      <c r="W88" s="48"/>
      <c r="X88" s="93" t="s">
        <v>29</v>
      </c>
      <c r="Y88" s="63"/>
      <c r="Z88" s="161">
        <v>1</v>
      </c>
      <c r="AA88" s="54"/>
      <c r="AB88" s="54"/>
      <c r="AC88" s="54"/>
    </row>
    <row r="89" spans="1:29" x14ac:dyDescent="0.3">
      <c r="A89" s="93" t="s">
        <v>30</v>
      </c>
      <c r="B89" s="48">
        <v>17</v>
      </c>
      <c r="C89" s="48">
        <v>55</v>
      </c>
      <c r="D89" s="49">
        <f t="shared" si="17"/>
        <v>38</v>
      </c>
      <c r="E89" s="61">
        <v>0</v>
      </c>
      <c r="F89" s="133">
        <v>3</v>
      </c>
      <c r="G89" s="57">
        <v>30000</v>
      </c>
      <c r="H89" s="49">
        <f t="shared" si="18"/>
        <v>133000</v>
      </c>
      <c r="I89" s="49">
        <f t="shared" si="19"/>
        <v>150000</v>
      </c>
      <c r="J89" s="94">
        <v>1600000</v>
      </c>
      <c r="K89" s="133">
        <f t="shared" si="23"/>
        <v>60000</v>
      </c>
      <c r="L89" s="57"/>
      <c r="M89" s="57">
        <v>100000</v>
      </c>
      <c r="N89" s="57"/>
      <c r="O89" s="57"/>
      <c r="P89" s="57">
        <f t="shared" si="20"/>
        <v>0</v>
      </c>
      <c r="Q89" s="59"/>
      <c r="R89" s="49">
        <f t="shared" si="22"/>
        <v>2073000</v>
      </c>
      <c r="S89" s="54">
        <v>2073000</v>
      </c>
      <c r="T89" s="50">
        <f t="shared" si="21"/>
        <v>0</v>
      </c>
      <c r="U89" s="59"/>
      <c r="V89" s="50"/>
      <c r="W89" s="48"/>
      <c r="X89" s="93" t="s">
        <v>30</v>
      </c>
      <c r="Y89" s="63"/>
      <c r="Z89" s="161">
        <v>1</v>
      </c>
      <c r="AA89" s="54"/>
      <c r="AB89" s="54"/>
      <c r="AC89" s="54"/>
    </row>
    <row r="90" spans="1:29" x14ac:dyDescent="0.3">
      <c r="A90" s="93" t="s">
        <v>31</v>
      </c>
      <c r="B90" s="48">
        <v>177</v>
      </c>
      <c r="C90" s="48">
        <v>201</v>
      </c>
      <c r="D90" s="49">
        <f t="shared" si="17"/>
        <v>24</v>
      </c>
      <c r="E90" s="82">
        <v>1600</v>
      </c>
      <c r="F90" s="155">
        <v>2</v>
      </c>
      <c r="G90" s="57">
        <v>30000</v>
      </c>
      <c r="H90" s="49">
        <f t="shared" si="18"/>
        <v>84000</v>
      </c>
      <c r="I90" s="49">
        <f t="shared" si="19"/>
        <v>100000</v>
      </c>
      <c r="J90" s="94">
        <v>1600000</v>
      </c>
      <c r="K90" s="133">
        <f t="shared" si="23"/>
        <v>60000</v>
      </c>
      <c r="L90" s="57"/>
      <c r="M90" s="57">
        <v>80000</v>
      </c>
      <c r="N90" s="57"/>
      <c r="O90" s="57"/>
      <c r="P90" s="57">
        <f t="shared" si="20"/>
        <v>0</v>
      </c>
      <c r="Q90" s="59"/>
      <c r="R90" s="49">
        <f t="shared" si="22"/>
        <v>1954000</v>
      </c>
      <c r="S90" s="54">
        <v>1954000</v>
      </c>
      <c r="T90" s="50">
        <f t="shared" si="21"/>
        <v>0</v>
      </c>
      <c r="U90" s="59"/>
      <c r="V90" s="50"/>
      <c r="W90" s="48"/>
      <c r="X90" s="93" t="s">
        <v>31</v>
      </c>
      <c r="Y90" s="63"/>
      <c r="Z90" s="161">
        <v>1</v>
      </c>
      <c r="AA90" s="54"/>
      <c r="AB90" s="54"/>
      <c r="AC90" s="54"/>
    </row>
    <row r="91" spans="1:29" x14ac:dyDescent="0.3">
      <c r="A91" s="93" t="s">
        <v>136</v>
      </c>
      <c r="B91" s="48">
        <v>469</v>
      </c>
      <c r="C91" s="48">
        <v>585</v>
      </c>
      <c r="D91" s="49">
        <f t="shared" si="17"/>
        <v>116</v>
      </c>
      <c r="E91" s="61">
        <v>800</v>
      </c>
      <c r="F91" s="133">
        <v>2</v>
      </c>
      <c r="G91" s="57">
        <v>30000</v>
      </c>
      <c r="H91" s="49">
        <f t="shared" si="18"/>
        <v>406000</v>
      </c>
      <c r="I91" s="49">
        <f t="shared" si="19"/>
        <v>100000</v>
      </c>
      <c r="J91" s="94">
        <v>1600000</v>
      </c>
      <c r="K91" s="133">
        <f t="shared" si="23"/>
        <v>60000</v>
      </c>
      <c r="L91" s="57"/>
      <c r="M91" s="57">
        <v>50000</v>
      </c>
      <c r="N91" s="57"/>
      <c r="O91" s="57"/>
      <c r="P91" s="57">
        <f t="shared" si="20"/>
        <v>0</v>
      </c>
      <c r="Q91" s="59"/>
      <c r="R91" s="49">
        <f t="shared" si="22"/>
        <v>2246000</v>
      </c>
      <c r="S91" s="54">
        <v>2246000</v>
      </c>
      <c r="T91" s="50">
        <f t="shared" si="21"/>
        <v>0</v>
      </c>
      <c r="U91" s="59"/>
      <c r="V91" s="50"/>
      <c r="W91" s="48"/>
      <c r="X91" s="93" t="s">
        <v>136</v>
      </c>
      <c r="Y91" s="63"/>
      <c r="Z91" s="161">
        <v>1</v>
      </c>
      <c r="AA91" s="54"/>
      <c r="AB91" s="54"/>
      <c r="AC91" s="54"/>
    </row>
    <row r="92" spans="1:29" x14ac:dyDescent="0.3">
      <c r="A92" s="93" t="s">
        <v>137</v>
      </c>
      <c r="B92" s="48">
        <v>986</v>
      </c>
      <c r="C92" s="48">
        <v>1060</v>
      </c>
      <c r="D92" s="49">
        <f t="shared" si="17"/>
        <v>74</v>
      </c>
      <c r="E92" s="82">
        <v>800</v>
      </c>
      <c r="F92" s="155">
        <v>2</v>
      </c>
      <c r="G92" s="57">
        <v>30000</v>
      </c>
      <c r="H92" s="49">
        <f t="shared" si="18"/>
        <v>259000</v>
      </c>
      <c r="I92" s="49">
        <f t="shared" si="19"/>
        <v>100000</v>
      </c>
      <c r="J92" s="94">
        <v>1600000</v>
      </c>
      <c r="K92" s="133">
        <f t="shared" si="23"/>
        <v>120000</v>
      </c>
      <c r="L92" s="73"/>
      <c r="M92" s="57">
        <v>80000</v>
      </c>
      <c r="N92" s="73"/>
      <c r="O92" s="73"/>
      <c r="P92" s="57">
        <f t="shared" si="20"/>
        <v>0</v>
      </c>
      <c r="Q92" s="74"/>
      <c r="R92" s="49">
        <f t="shared" si="22"/>
        <v>2189000</v>
      </c>
      <c r="S92" s="80">
        <v>2189000</v>
      </c>
      <c r="T92" s="50">
        <f t="shared" si="21"/>
        <v>0</v>
      </c>
      <c r="U92" s="74"/>
      <c r="V92" s="76"/>
      <c r="W92" s="97"/>
      <c r="X92" s="93" t="s">
        <v>137</v>
      </c>
      <c r="Y92" s="79"/>
      <c r="Z92" s="161">
        <v>2</v>
      </c>
      <c r="AA92" s="80"/>
      <c r="AB92" s="80"/>
      <c r="AC92" s="80"/>
    </row>
    <row r="93" spans="1:29" x14ac:dyDescent="0.3">
      <c r="A93" s="93" t="s">
        <v>138</v>
      </c>
      <c r="B93" s="48">
        <v>324</v>
      </c>
      <c r="C93" s="48">
        <v>381</v>
      </c>
      <c r="D93" s="49">
        <f t="shared" si="17"/>
        <v>57</v>
      </c>
      <c r="E93" s="61">
        <v>1600</v>
      </c>
      <c r="F93" s="133">
        <v>2</v>
      </c>
      <c r="G93" s="57">
        <v>30000</v>
      </c>
      <c r="H93" s="49">
        <f t="shared" si="18"/>
        <v>199500</v>
      </c>
      <c r="I93" s="49">
        <f t="shared" si="19"/>
        <v>100000</v>
      </c>
      <c r="J93" s="94">
        <v>1600000</v>
      </c>
      <c r="K93" s="133">
        <v>90000</v>
      </c>
      <c r="L93" s="57"/>
      <c r="M93" s="57"/>
      <c r="N93" s="57"/>
      <c r="O93" s="57"/>
      <c r="P93" s="57">
        <f t="shared" si="20"/>
        <v>0</v>
      </c>
      <c r="Q93" s="59"/>
      <c r="R93" s="49">
        <f t="shared" si="22"/>
        <v>2019500</v>
      </c>
      <c r="S93" s="54">
        <v>2019500</v>
      </c>
      <c r="T93" s="50">
        <f t="shared" si="21"/>
        <v>0</v>
      </c>
      <c r="U93" s="59"/>
      <c r="V93" s="50"/>
      <c r="W93" s="52"/>
      <c r="X93" s="93" t="s">
        <v>138</v>
      </c>
      <c r="Y93" s="53"/>
      <c r="Z93" s="161">
        <v>2</v>
      </c>
      <c r="AA93" s="54"/>
      <c r="AB93" s="54"/>
      <c r="AC93" s="54"/>
    </row>
    <row r="94" spans="1:29" x14ac:dyDescent="0.3">
      <c r="A94" s="93" t="s">
        <v>139</v>
      </c>
      <c r="B94" s="48">
        <v>860</v>
      </c>
      <c r="C94" s="48">
        <v>977</v>
      </c>
      <c r="D94" s="49">
        <f t="shared" si="17"/>
        <v>117</v>
      </c>
      <c r="E94" s="61">
        <v>800</v>
      </c>
      <c r="F94" s="133">
        <v>4</v>
      </c>
      <c r="G94" s="57">
        <v>30000</v>
      </c>
      <c r="H94" s="49">
        <f t="shared" si="18"/>
        <v>409500</v>
      </c>
      <c r="I94" s="49">
        <f t="shared" si="19"/>
        <v>200000</v>
      </c>
      <c r="J94" s="94">
        <v>1600000</v>
      </c>
      <c r="K94" s="133">
        <f t="shared" si="23"/>
        <v>120000</v>
      </c>
      <c r="L94" s="57"/>
      <c r="M94" s="57">
        <v>100000</v>
      </c>
      <c r="N94" s="57"/>
      <c r="O94" s="57"/>
      <c r="P94" s="57">
        <f t="shared" si="20"/>
        <v>0</v>
      </c>
      <c r="Q94" s="59"/>
      <c r="R94" s="49">
        <f t="shared" si="22"/>
        <v>2459500</v>
      </c>
      <c r="S94" s="54">
        <v>2459500</v>
      </c>
      <c r="T94" s="50">
        <f t="shared" si="21"/>
        <v>0</v>
      </c>
      <c r="U94" s="59"/>
      <c r="V94" s="50"/>
      <c r="W94" s="48"/>
      <c r="X94" s="93" t="s">
        <v>139</v>
      </c>
      <c r="Y94" s="53"/>
      <c r="Z94" s="161">
        <v>2</v>
      </c>
      <c r="AA94" s="54"/>
      <c r="AB94" s="54"/>
      <c r="AC94" s="54"/>
    </row>
    <row r="95" spans="1:29" x14ac:dyDescent="0.3">
      <c r="A95" s="93" t="s">
        <v>140</v>
      </c>
      <c r="B95" s="48">
        <v>112</v>
      </c>
      <c r="C95" s="48">
        <v>125</v>
      </c>
      <c r="D95" s="49">
        <f t="shared" si="17"/>
        <v>13</v>
      </c>
      <c r="E95" s="61">
        <v>500</v>
      </c>
      <c r="F95" s="133">
        <v>2</v>
      </c>
      <c r="G95" s="57">
        <v>30000</v>
      </c>
      <c r="H95" s="49">
        <f t="shared" si="18"/>
        <v>45500</v>
      </c>
      <c r="I95" s="49">
        <f t="shared" si="19"/>
        <v>100000</v>
      </c>
      <c r="J95" s="94">
        <v>1600000</v>
      </c>
      <c r="K95" s="133">
        <f t="shared" si="23"/>
        <v>60000</v>
      </c>
      <c r="L95" s="73"/>
      <c r="M95" s="57">
        <v>50000</v>
      </c>
      <c r="N95" s="73"/>
      <c r="O95" s="73"/>
      <c r="P95" s="57">
        <f t="shared" si="20"/>
        <v>0</v>
      </c>
      <c r="Q95" s="74"/>
      <c r="R95" s="49">
        <f t="shared" si="22"/>
        <v>1885500</v>
      </c>
      <c r="S95" s="80">
        <v>1885500</v>
      </c>
      <c r="T95" s="50">
        <f t="shared" si="21"/>
        <v>0</v>
      </c>
      <c r="U95" s="74"/>
      <c r="V95" s="76"/>
      <c r="W95" s="71"/>
      <c r="X95" s="93" t="s">
        <v>140</v>
      </c>
      <c r="Y95" s="89"/>
      <c r="Z95" s="161">
        <v>1</v>
      </c>
      <c r="AA95" s="80"/>
      <c r="AB95" s="80"/>
      <c r="AC95" s="80"/>
    </row>
    <row r="96" spans="1:29" x14ac:dyDescent="0.3">
      <c r="A96" s="93" t="s">
        <v>141</v>
      </c>
      <c r="B96" s="48">
        <v>250</v>
      </c>
      <c r="C96" s="48">
        <v>303</v>
      </c>
      <c r="D96" s="49">
        <f t="shared" si="17"/>
        <v>53</v>
      </c>
      <c r="E96" s="61">
        <v>500</v>
      </c>
      <c r="F96" s="133">
        <v>2</v>
      </c>
      <c r="G96" s="57">
        <v>30000</v>
      </c>
      <c r="H96" s="49">
        <f t="shared" si="18"/>
        <v>185500</v>
      </c>
      <c r="I96" s="49">
        <f t="shared" si="19"/>
        <v>100000</v>
      </c>
      <c r="J96" s="94">
        <v>1600000</v>
      </c>
      <c r="K96" s="133">
        <f t="shared" si="23"/>
        <v>60000</v>
      </c>
      <c r="L96" s="57"/>
      <c r="M96" s="57"/>
      <c r="N96" s="57"/>
      <c r="O96" s="57"/>
      <c r="P96" s="57">
        <f t="shared" si="20"/>
        <v>0</v>
      </c>
      <c r="Q96" s="59"/>
      <c r="R96" s="49">
        <f t="shared" si="22"/>
        <v>1975500</v>
      </c>
      <c r="S96" s="54">
        <v>1975500</v>
      </c>
      <c r="T96" s="50">
        <f>R96-S96</f>
        <v>0</v>
      </c>
      <c r="U96" s="59"/>
      <c r="V96" s="50"/>
      <c r="W96" s="48"/>
      <c r="X96" s="93" t="s">
        <v>141</v>
      </c>
      <c r="Y96" s="53"/>
      <c r="Z96" s="161">
        <v>1</v>
      </c>
      <c r="AA96" s="54"/>
      <c r="AB96" s="54"/>
      <c r="AC96" s="54"/>
    </row>
    <row r="97" spans="1:29" x14ac:dyDescent="0.3">
      <c r="A97" s="93" t="s">
        <v>142</v>
      </c>
      <c r="B97" s="48">
        <v>268</v>
      </c>
      <c r="C97" s="48">
        <v>301</v>
      </c>
      <c r="D97" s="49">
        <f t="shared" si="17"/>
        <v>33</v>
      </c>
      <c r="E97" s="61">
        <v>600</v>
      </c>
      <c r="F97" s="133">
        <v>2</v>
      </c>
      <c r="G97" s="57">
        <v>30000</v>
      </c>
      <c r="H97" s="49">
        <f t="shared" si="18"/>
        <v>115500</v>
      </c>
      <c r="I97" s="49">
        <f t="shared" si="19"/>
        <v>100000</v>
      </c>
      <c r="J97" s="94">
        <v>1600000</v>
      </c>
      <c r="K97" s="133">
        <f t="shared" si="23"/>
        <v>60000</v>
      </c>
      <c r="L97" s="73"/>
      <c r="M97" s="57">
        <v>0</v>
      </c>
      <c r="N97" s="73"/>
      <c r="O97" s="73"/>
      <c r="P97" s="57">
        <f t="shared" si="20"/>
        <v>0</v>
      </c>
      <c r="Q97" s="74"/>
      <c r="R97" s="49">
        <f t="shared" si="22"/>
        <v>1905500</v>
      </c>
      <c r="S97" s="80">
        <v>1905500</v>
      </c>
      <c r="T97" s="50">
        <f t="shared" si="21"/>
        <v>0</v>
      </c>
      <c r="U97" s="74"/>
      <c r="V97" s="76"/>
      <c r="W97" s="71"/>
      <c r="X97" s="93" t="s">
        <v>142</v>
      </c>
      <c r="Y97" s="79"/>
      <c r="Z97" s="161">
        <v>1</v>
      </c>
      <c r="AA97" s="80"/>
      <c r="AB97" s="80"/>
      <c r="AC97" s="80"/>
    </row>
    <row r="98" spans="1:29" x14ac:dyDescent="0.3">
      <c r="A98" s="98" t="s">
        <v>143</v>
      </c>
      <c r="B98" s="48">
        <v>451</v>
      </c>
      <c r="C98" s="48">
        <v>477</v>
      </c>
      <c r="D98" s="49">
        <f t="shared" si="17"/>
        <v>26</v>
      </c>
      <c r="E98" s="61">
        <v>1600</v>
      </c>
      <c r="F98" s="133">
        <v>2</v>
      </c>
      <c r="G98" s="57">
        <v>30000</v>
      </c>
      <c r="H98" s="49">
        <f t="shared" si="18"/>
        <v>91000</v>
      </c>
      <c r="I98" s="49">
        <f t="shared" si="19"/>
        <v>100000</v>
      </c>
      <c r="J98" s="94">
        <v>1600000</v>
      </c>
      <c r="K98" s="133">
        <f t="shared" si="23"/>
        <v>60000</v>
      </c>
      <c r="L98" s="57"/>
      <c r="M98" s="57">
        <v>100000</v>
      </c>
      <c r="N98" s="57"/>
      <c r="O98" s="57"/>
      <c r="P98" s="57">
        <f t="shared" si="20"/>
        <v>0</v>
      </c>
      <c r="Q98" s="59"/>
      <c r="R98" s="49">
        <f t="shared" si="22"/>
        <v>1981000</v>
      </c>
      <c r="S98" s="54">
        <v>1981000</v>
      </c>
      <c r="T98" s="50">
        <f t="shared" si="21"/>
        <v>0</v>
      </c>
      <c r="U98" s="59"/>
      <c r="V98" s="50"/>
      <c r="W98" s="48"/>
      <c r="X98" s="98" t="s">
        <v>143</v>
      </c>
      <c r="Y98" s="63"/>
      <c r="Z98" s="161">
        <v>1</v>
      </c>
      <c r="AA98" s="54"/>
      <c r="AB98" s="54"/>
      <c r="AC98" s="54"/>
    </row>
    <row r="99" spans="1:29" x14ac:dyDescent="0.3">
      <c r="A99" s="98" t="s">
        <v>144</v>
      </c>
      <c r="B99" s="48">
        <v>483</v>
      </c>
      <c r="C99" s="48">
        <v>493</v>
      </c>
      <c r="D99" s="49">
        <f t="shared" si="17"/>
        <v>10</v>
      </c>
      <c r="E99" s="61"/>
      <c r="F99" s="154">
        <v>1</v>
      </c>
      <c r="G99" s="57">
        <v>30000</v>
      </c>
      <c r="H99" s="49">
        <f t="shared" si="18"/>
        <v>35000</v>
      </c>
      <c r="I99" s="49">
        <f t="shared" si="19"/>
        <v>50000</v>
      </c>
      <c r="J99" s="94">
        <v>1600000</v>
      </c>
      <c r="K99" s="133">
        <f t="shared" si="23"/>
        <v>0</v>
      </c>
      <c r="L99" s="57"/>
      <c r="M99" s="57">
        <v>50000</v>
      </c>
      <c r="N99" s="57"/>
      <c r="O99" s="57"/>
      <c r="P99" s="57">
        <f t="shared" si="20"/>
        <v>0</v>
      </c>
      <c r="Q99" s="59"/>
      <c r="R99" s="49">
        <f t="shared" si="22"/>
        <v>1765000</v>
      </c>
      <c r="S99" s="54"/>
      <c r="T99" s="50">
        <f t="shared" si="21"/>
        <v>1765000</v>
      </c>
      <c r="U99" s="59"/>
      <c r="V99" s="50"/>
      <c r="W99" s="48"/>
      <c r="X99" s="98" t="s">
        <v>144</v>
      </c>
      <c r="Y99" s="99"/>
      <c r="Z99" s="161"/>
      <c r="AA99" s="54"/>
      <c r="AB99" s="54"/>
      <c r="AC99" s="54"/>
    </row>
    <row r="100" spans="1:29" x14ac:dyDescent="0.3">
      <c r="A100" s="98" t="s">
        <v>145</v>
      </c>
      <c r="B100" s="48">
        <v>528</v>
      </c>
      <c r="C100" s="48">
        <v>575</v>
      </c>
      <c r="D100" s="49">
        <f t="shared" si="17"/>
        <v>47</v>
      </c>
      <c r="E100" s="61">
        <v>800</v>
      </c>
      <c r="F100" s="133">
        <v>1</v>
      </c>
      <c r="G100" s="57">
        <v>30000</v>
      </c>
      <c r="H100" s="49">
        <f t="shared" si="18"/>
        <v>164500</v>
      </c>
      <c r="I100" s="49">
        <f t="shared" si="19"/>
        <v>50000</v>
      </c>
      <c r="J100" s="94">
        <v>1600000</v>
      </c>
      <c r="K100" s="133">
        <f t="shared" si="23"/>
        <v>0</v>
      </c>
      <c r="L100" s="57"/>
      <c r="M100" s="57"/>
      <c r="N100" s="57"/>
      <c r="O100" s="57"/>
      <c r="P100" s="57">
        <f t="shared" si="20"/>
        <v>0</v>
      </c>
      <c r="Q100" s="59"/>
      <c r="R100" s="49">
        <f t="shared" si="22"/>
        <v>1844500</v>
      </c>
      <c r="S100" s="54">
        <v>1844500</v>
      </c>
      <c r="T100" s="50">
        <f t="shared" si="21"/>
        <v>0</v>
      </c>
      <c r="U100" s="59"/>
      <c r="V100" s="64"/>
      <c r="W100" s="64"/>
      <c r="X100" s="98" t="s">
        <v>145</v>
      </c>
      <c r="Y100" s="63"/>
      <c r="Z100" s="161"/>
      <c r="AA100" s="54"/>
      <c r="AB100" s="54"/>
      <c r="AC100" s="54"/>
    </row>
    <row r="101" spans="1:29" x14ac:dyDescent="0.3">
      <c r="A101" s="98" t="s">
        <v>146</v>
      </c>
      <c r="B101" s="48">
        <v>334</v>
      </c>
      <c r="C101" s="48">
        <v>346</v>
      </c>
      <c r="D101" s="49">
        <f t="shared" si="17"/>
        <v>12</v>
      </c>
      <c r="E101" s="61"/>
      <c r="F101" s="133">
        <v>1</v>
      </c>
      <c r="G101" s="57">
        <v>30000</v>
      </c>
      <c r="H101" s="49">
        <f t="shared" si="18"/>
        <v>42000</v>
      </c>
      <c r="I101" s="49">
        <f t="shared" si="19"/>
        <v>50000</v>
      </c>
      <c r="J101" s="94">
        <v>1600000</v>
      </c>
      <c r="K101" s="133">
        <f t="shared" si="23"/>
        <v>60000</v>
      </c>
      <c r="L101" s="64"/>
      <c r="M101" s="57">
        <v>50000</v>
      </c>
      <c r="N101" s="64"/>
      <c r="O101" s="64"/>
      <c r="P101" s="57">
        <f t="shared" si="20"/>
        <v>0</v>
      </c>
      <c r="Q101" s="64"/>
      <c r="R101" s="49">
        <f t="shared" si="22"/>
        <v>1832000</v>
      </c>
      <c r="S101" s="54">
        <v>1832000</v>
      </c>
      <c r="T101" s="50">
        <f t="shared" si="21"/>
        <v>0</v>
      </c>
      <c r="U101" s="64"/>
      <c r="V101" s="50"/>
      <c r="W101" s="48"/>
      <c r="X101" s="98" t="s">
        <v>146</v>
      </c>
      <c r="Y101" s="63"/>
      <c r="Z101" s="161">
        <v>1</v>
      </c>
      <c r="AA101" s="54"/>
      <c r="AB101" s="54"/>
      <c r="AC101" s="54"/>
    </row>
    <row r="102" spans="1:29" x14ac:dyDescent="0.3">
      <c r="A102" s="98" t="s">
        <v>147</v>
      </c>
      <c r="B102" s="48">
        <v>348</v>
      </c>
      <c r="C102" s="48">
        <v>430</v>
      </c>
      <c r="D102" s="49">
        <f t="shared" si="17"/>
        <v>82</v>
      </c>
      <c r="E102" s="61">
        <v>800</v>
      </c>
      <c r="F102" s="133">
        <v>3</v>
      </c>
      <c r="G102" s="57">
        <v>30000</v>
      </c>
      <c r="H102" s="49">
        <f t="shared" si="18"/>
        <v>287000</v>
      </c>
      <c r="I102" s="49">
        <f t="shared" si="19"/>
        <v>150000</v>
      </c>
      <c r="J102" s="94">
        <v>1600000</v>
      </c>
      <c r="K102" s="133">
        <f t="shared" si="23"/>
        <v>120000</v>
      </c>
      <c r="L102" s="57"/>
      <c r="M102" s="57">
        <v>50000</v>
      </c>
      <c r="N102" s="57"/>
      <c r="O102" s="57"/>
      <c r="P102" s="57">
        <f t="shared" si="20"/>
        <v>0</v>
      </c>
      <c r="Q102" s="59"/>
      <c r="R102" s="49">
        <f t="shared" si="22"/>
        <v>2237000</v>
      </c>
      <c r="S102" s="54">
        <v>2237000</v>
      </c>
      <c r="T102" s="50">
        <f t="shared" si="21"/>
        <v>0</v>
      </c>
      <c r="U102" s="59"/>
      <c r="V102" s="50"/>
      <c r="W102" s="48"/>
      <c r="X102" s="98" t="s">
        <v>147</v>
      </c>
      <c r="Y102" s="63"/>
      <c r="Z102" s="161">
        <v>2</v>
      </c>
      <c r="AA102" s="54"/>
      <c r="AB102" s="54"/>
      <c r="AC102" s="54"/>
    </row>
    <row r="103" spans="1:29" x14ac:dyDescent="0.3">
      <c r="A103" s="98" t="s">
        <v>148</v>
      </c>
      <c r="B103" s="48">
        <v>369</v>
      </c>
      <c r="C103" s="48">
        <v>413</v>
      </c>
      <c r="D103" s="49">
        <f t="shared" si="17"/>
        <v>44</v>
      </c>
      <c r="E103" s="82">
        <v>1600</v>
      </c>
      <c r="F103" s="155">
        <v>3</v>
      </c>
      <c r="G103" s="57">
        <v>30000</v>
      </c>
      <c r="H103" s="49">
        <f t="shared" si="18"/>
        <v>154000</v>
      </c>
      <c r="I103" s="49">
        <f t="shared" si="19"/>
        <v>150000</v>
      </c>
      <c r="J103" s="94">
        <v>1600000</v>
      </c>
      <c r="K103" s="133">
        <f t="shared" si="23"/>
        <v>120000</v>
      </c>
      <c r="L103" s="57"/>
      <c r="M103" s="57">
        <v>100000</v>
      </c>
      <c r="N103" s="57"/>
      <c r="O103" s="57"/>
      <c r="P103" s="57">
        <f t="shared" si="20"/>
        <v>0</v>
      </c>
      <c r="Q103" s="59"/>
      <c r="R103" s="49">
        <f t="shared" si="22"/>
        <v>2154000</v>
      </c>
      <c r="S103" s="54">
        <v>2154000</v>
      </c>
      <c r="T103" s="50">
        <f t="shared" si="21"/>
        <v>0</v>
      </c>
      <c r="U103" s="59"/>
      <c r="V103" s="50"/>
      <c r="W103" s="48"/>
      <c r="X103" s="98" t="s">
        <v>148</v>
      </c>
      <c r="Y103" s="53"/>
      <c r="Z103" s="161">
        <v>2</v>
      </c>
      <c r="AA103" s="54"/>
      <c r="AB103" s="54"/>
      <c r="AC103" s="54"/>
    </row>
    <row r="104" spans="1:29" x14ac:dyDescent="0.3">
      <c r="A104" s="98" t="s">
        <v>149</v>
      </c>
      <c r="B104" s="48">
        <v>518</v>
      </c>
      <c r="C104" s="48">
        <v>567</v>
      </c>
      <c r="D104" s="49">
        <f t="shared" si="17"/>
        <v>49</v>
      </c>
      <c r="E104" s="82">
        <v>800</v>
      </c>
      <c r="F104" s="155">
        <v>2</v>
      </c>
      <c r="G104" s="57">
        <v>30000</v>
      </c>
      <c r="H104" s="49">
        <f t="shared" si="18"/>
        <v>171500</v>
      </c>
      <c r="I104" s="49">
        <v>50000</v>
      </c>
      <c r="J104" s="94">
        <v>1600000</v>
      </c>
      <c r="K104" s="133">
        <f t="shared" si="23"/>
        <v>60000</v>
      </c>
      <c r="L104" s="57"/>
      <c r="M104" s="57">
        <v>80000</v>
      </c>
      <c r="N104" s="57"/>
      <c r="O104" s="57"/>
      <c r="P104" s="57">
        <f t="shared" si="20"/>
        <v>0</v>
      </c>
      <c r="Q104" s="59"/>
      <c r="R104" s="49">
        <f t="shared" si="22"/>
        <v>1991500</v>
      </c>
      <c r="S104" s="54">
        <v>1991500</v>
      </c>
      <c r="T104" s="50">
        <f t="shared" si="21"/>
        <v>0</v>
      </c>
      <c r="U104" s="59"/>
      <c r="V104" s="50"/>
      <c r="W104" s="64"/>
      <c r="X104" s="98" t="s">
        <v>149</v>
      </c>
      <c r="Y104" s="53"/>
      <c r="Z104" s="161">
        <v>1</v>
      </c>
      <c r="AA104" s="54"/>
      <c r="AB104" s="54"/>
      <c r="AC104" s="54"/>
    </row>
    <row r="105" spans="1:29" x14ac:dyDescent="0.3">
      <c r="A105" s="98" t="s">
        <v>150</v>
      </c>
      <c r="B105" s="48">
        <v>204</v>
      </c>
      <c r="C105" s="48">
        <v>208</v>
      </c>
      <c r="D105" s="49">
        <f t="shared" si="17"/>
        <v>4</v>
      </c>
      <c r="E105" s="82">
        <v>0</v>
      </c>
      <c r="F105" s="155">
        <v>1</v>
      </c>
      <c r="G105" s="57">
        <v>30000</v>
      </c>
      <c r="H105" s="49">
        <f t="shared" si="18"/>
        <v>14000</v>
      </c>
      <c r="I105" s="49">
        <f t="shared" si="19"/>
        <v>50000</v>
      </c>
      <c r="J105" s="94">
        <v>1600000</v>
      </c>
      <c r="K105" s="133">
        <f t="shared" si="23"/>
        <v>60000</v>
      </c>
      <c r="L105" s="57"/>
      <c r="M105" s="57">
        <v>50000</v>
      </c>
      <c r="N105" s="57"/>
      <c r="O105" s="57"/>
      <c r="P105" s="57">
        <f t="shared" si="20"/>
        <v>0</v>
      </c>
      <c r="Q105" s="59"/>
      <c r="R105" s="49">
        <f t="shared" si="22"/>
        <v>1804000</v>
      </c>
      <c r="S105" s="54">
        <v>1804000</v>
      </c>
      <c r="T105" s="50">
        <f t="shared" si="21"/>
        <v>0</v>
      </c>
      <c r="U105" s="59"/>
      <c r="V105" s="50"/>
      <c r="W105" s="64"/>
      <c r="X105" s="98" t="s">
        <v>150</v>
      </c>
      <c r="Y105" s="53"/>
      <c r="Z105" s="161">
        <v>1</v>
      </c>
      <c r="AA105" s="54"/>
      <c r="AB105" s="54"/>
      <c r="AC105" s="54"/>
    </row>
    <row r="106" spans="1:29" x14ac:dyDescent="0.3">
      <c r="A106" s="98" t="s">
        <v>151</v>
      </c>
      <c r="B106" s="48">
        <v>224</v>
      </c>
      <c r="C106" s="48">
        <v>288</v>
      </c>
      <c r="D106" s="49">
        <f t="shared" si="17"/>
        <v>64</v>
      </c>
      <c r="E106" s="61">
        <v>0</v>
      </c>
      <c r="F106" s="133">
        <v>2</v>
      </c>
      <c r="G106" s="57">
        <v>30000</v>
      </c>
      <c r="H106" s="49">
        <f t="shared" si="18"/>
        <v>224000</v>
      </c>
      <c r="I106" s="49">
        <f t="shared" si="19"/>
        <v>100000</v>
      </c>
      <c r="J106" s="94">
        <v>1600000</v>
      </c>
      <c r="K106" s="133">
        <f t="shared" si="23"/>
        <v>60000</v>
      </c>
      <c r="L106" s="57"/>
      <c r="M106" s="57">
        <v>80000</v>
      </c>
      <c r="N106" s="57"/>
      <c r="O106" s="57"/>
      <c r="P106" s="57">
        <f t="shared" si="20"/>
        <v>0</v>
      </c>
      <c r="Q106" s="59"/>
      <c r="R106" s="49">
        <f t="shared" si="22"/>
        <v>2094000</v>
      </c>
      <c r="S106" s="54">
        <v>2094000</v>
      </c>
      <c r="T106" s="50">
        <f t="shared" si="21"/>
        <v>0</v>
      </c>
      <c r="U106" s="59"/>
      <c r="V106" s="50"/>
      <c r="W106" s="48"/>
      <c r="X106" s="98" t="s">
        <v>151</v>
      </c>
      <c r="Y106" s="63"/>
      <c r="Z106" s="161">
        <v>1</v>
      </c>
      <c r="AA106" s="54"/>
      <c r="AB106" s="54"/>
      <c r="AC106" s="54"/>
    </row>
    <row r="107" spans="1:29" x14ac:dyDescent="0.3">
      <c r="A107" s="98" t="s">
        <v>152</v>
      </c>
      <c r="B107" s="48">
        <v>361</v>
      </c>
      <c r="C107" s="48">
        <v>470</v>
      </c>
      <c r="D107" s="49">
        <f t="shared" si="17"/>
        <v>109</v>
      </c>
      <c r="E107" s="61">
        <v>500</v>
      </c>
      <c r="F107" s="133">
        <v>3</v>
      </c>
      <c r="G107" s="57">
        <v>30000</v>
      </c>
      <c r="H107" s="49">
        <f t="shared" si="18"/>
        <v>381500</v>
      </c>
      <c r="I107" s="49">
        <f t="shared" si="19"/>
        <v>150000</v>
      </c>
      <c r="J107" s="94">
        <v>1600000</v>
      </c>
      <c r="K107" s="133">
        <f t="shared" si="23"/>
        <v>60000</v>
      </c>
      <c r="L107" s="57"/>
      <c r="M107" s="57">
        <v>50000</v>
      </c>
      <c r="N107" s="57"/>
      <c r="O107" s="57"/>
      <c r="P107" s="57">
        <f t="shared" si="20"/>
        <v>0</v>
      </c>
      <c r="Q107" s="59"/>
      <c r="R107" s="49">
        <f t="shared" si="22"/>
        <v>2271500</v>
      </c>
      <c r="S107" s="54">
        <v>2271500</v>
      </c>
      <c r="T107" s="50">
        <f t="shared" si="21"/>
        <v>0</v>
      </c>
      <c r="U107" s="59"/>
      <c r="V107" s="50"/>
      <c r="W107" s="48"/>
      <c r="X107" s="98" t="s">
        <v>152</v>
      </c>
      <c r="Y107" s="63"/>
      <c r="Z107" s="161">
        <v>1</v>
      </c>
      <c r="AA107" s="54"/>
      <c r="AB107" s="54"/>
      <c r="AC107" s="54"/>
    </row>
    <row r="108" spans="1:29" x14ac:dyDescent="0.3">
      <c r="A108" s="98" t="s">
        <v>153</v>
      </c>
      <c r="B108" s="48">
        <v>201</v>
      </c>
      <c r="C108" s="48">
        <v>216</v>
      </c>
      <c r="D108" s="49">
        <f t="shared" si="17"/>
        <v>15</v>
      </c>
      <c r="E108" s="61">
        <v>800</v>
      </c>
      <c r="F108" s="133">
        <v>1</v>
      </c>
      <c r="G108" s="57">
        <v>30000</v>
      </c>
      <c r="H108" s="49">
        <f t="shared" si="18"/>
        <v>52500</v>
      </c>
      <c r="I108" s="49">
        <f t="shared" si="19"/>
        <v>50000</v>
      </c>
      <c r="J108" s="94">
        <v>1600000</v>
      </c>
      <c r="K108" s="133">
        <f t="shared" si="23"/>
        <v>60000</v>
      </c>
      <c r="L108" s="57"/>
      <c r="M108" s="57">
        <v>50000</v>
      </c>
      <c r="N108" s="57"/>
      <c r="O108" s="57"/>
      <c r="P108" s="57">
        <f t="shared" si="20"/>
        <v>0</v>
      </c>
      <c r="Q108" s="59"/>
      <c r="R108" s="49">
        <f t="shared" si="22"/>
        <v>1842500</v>
      </c>
      <c r="S108" s="54">
        <v>1842500</v>
      </c>
      <c r="T108" s="50">
        <f t="shared" si="21"/>
        <v>0</v>
      </c>
      <c r="U108" s="59"/>
      <c r="V108" s="50"/>
      <c r="W108" s="48"/>
      <c r="X108" s="98" t="s">
        <v>153</v>
      </c>
      <c r="Y108" s="63"/>
      <c r="Z108" s="161">
        <v>1</v>
      </c>
      <c r="AA108" s="54"/>
      <c r="AB108" s="54"/>
      <c r="AC108" s="54"/>
    </row>
    <row r="109" spans="1:29" x14ac:dyDescent="0.3">
      <c r="A109" s="98" t="s">
        <v>154</v>
      </c>
      <c r="B109" s="48">
        <v>624</v>
      </c>
      <c r="C109" s="48">
        <v>658</v>
      </c>
      <c r="D109" s="49">
        <f t="shared" si="17"/>
        <v>34</v>
      </c>
      <c r="E109" s="82">
        <v>1500</v>
      </c>
      <c r="F109" s="155">
        <v>1</v>
      </c>
      <c r="G109" s="57">
        <v>30000</v>
      </c>
      <c r="H109" s="49">
        <f t="shared" si="18"/>
        <v>119000</v>
      </c>
      <c r="I109" s="49">
        <f t="shared" si="19"/>
        <v>50000</v>
      </c>
      <c r="J109" s="94">
        <v>1600000</v>
      </c>
      <c r="K109" s="133">
        <v>60000</v>
      </c>
      <c r="L109" s="57"/>
      <c r="M109" s="57"/>
      <c r="N109" s="57"/>
      <c r="O109" s="57"/>
      <c r="P109" s="57">
        <v>0</v>
      </c>
      <c r="Q109" s="59"/>
      <c r="R109" s="49">
        <f t="shared" si="22"/>
        <v>1859000</v>
      </c>
      <c r="S109" s="54">
        <v>1859000</v>
      </c>
      <c r="T109" s="50">
        <f t="shared" si="21"/>
        <v>0</v>
      </c>
      <c r="U109" s="59"/>
      <c r="V109" s="50"/>
      <c r="W109" s="48"/>
      <c r="X109" s="98" t="s">
        <v>154</v>
      </c>
      <c r="Y109" s="63"/>
      <c r="Z109" s="161"/>
      <c r="AA109" s="54"/>
      <c r="AB109" s="54"/>
      <c r="AC109" s="54"/>
    </row>
    <row r="110" spans="1:29" x14ac:dyDescent="0.3">
      <c r="A110" s="98" t="s">
        <v>155</v>
      </c>
      <c r="B110" s="48">
        <v>883</v>
      </c>
      <c r="C110" s="48">
        <v>1060</v>
      </c>
      <c r="D110" s="49">
        <f t="shared" si="17"/>
        <v>177</v>
      </c>
      <c r="E110" s="82">
        <v>1600</v>
      </c>
      <c r="F110" s="155">
        <v>2</v>
      </c>
      <c r="G110" s="57">
        <v>30000</v>
      </c>
      <c r="H110" s="49">
        <f t="shared" si="18"/>
        <v>619500</v>
      </c>
      <c r="I110" s="49">
        <f t="shared" si="19"/>
        <v>100000</v>
      </c>
      <c r="J110" s="94">
        <v>1600000</v>
      </c>
      <c r="K110" s="133">
        <f t="shared" si="23"/>
        <v>120000</v>
      </c>
      <c r="L110" s="57"/>
      <c r="M110" s="57">
        <v>100000</v>
      </c>
      <c r="N110" s="57"/>
      <c r="O110" s="57"/>
      <c r="P110" s="57">
        <f t="shared" si="20"/>
        <v>0</v>
      </c>
      <c r="Q110" s="59"/>
      <c r="R110" s="49">
        <f t="shared" si="22"/>
        <v>2569500</v>
      </c>
      <c r="S110" s="54">
        <v>2569500</v>
      </c>
      <c r="T110" s="50">
        <f t="shared" si="21"/>
        <v>0</v>
      </c>
      <c r="U110" s="59"/>
      <c r="V110" s="50"/>
      <c r="W110" s="48"/>
      <c r="X110" s="98" t="s">
        <v>155</v>
      </c>
      <c r="Y110" s="63"/>
      <c r="Z110" s="161">
        <v>2</v>
      </c>
      <c r="AA110" s="54"/>
      <c r="AB110" s="54"/>
      <c r="AC110" s="54"/>
    </row>
    <row r="111" spans="1:29" x14ac:dyDescent="0.3">
      <c r="A111" s="98" t="s">
        <v>156</v>
      </c>
      <c r="B111" s="48">
        <v>601</v>
      </c>
      <c r="C111" s="48">
        <v>661</v>
      </c>
      <c r="D111" s="49">
        <f t="shared" si="17"/>
        <v>60</v>
      </c>
      <c r="E111" s="61">
        <v>1600</v>
      </c>
      <c r="F111" s="133">
        <v>2</v>
      </c>
      <c r="G111" s="57">
        <v>30000</v>
      </c>
      <c r="H111" s="49">
        <f t="shared" si="18"/>
        <v>210000</v>
      </c>
      <c r="I111" s="49">
        <f t="shared" si="19"/>
        <v>100000</v>
      </c>
      <c r="J111" s="94">
        <v>1500000</v>
      </c>
      <c r="K111" s="133">
        <f t="shared" si="23"/>
        <v>60000</v>
      </c>
      <c r="L111" s="57"/>
      <c r="M111" s="57">
        <v>50000</v>
      </c>
      <c r="N111" s="57"/>
      <c r="O111" s="57"/>
      <c r="P111" s="57">
        <f t="shared" si="20"/>
        <v>0</v>
      </c>
      <c r="Q111" s="59"/>
      <c r="R111" s="49">
        <f t="shared" si="22"/>
        <v>1950000</v>
      </c>
      <c r="S111" s="54">
        <v>1950000</v>
      </c>
      <c r="T111" s="50">
        <f t="shared" si="21"/>
        <v>0</v>
      </c>
      <c r="U111" s="59"/>
      <c r="V111" s="50"/>
      <c r="W111" s="48"/>
      <c r="X111" s="98" t="s">
        <v>156</v>
      </c>
      <c r="Y111" s="63"/>
      <c r="Z111" s="161">
        <v>1</v>
      </c>
      <c r="AA111" s="54"/>
      <c r="AB111" s="54"/>
      <c r="AC111" s="54"/>
    </row>
    <row r="112" spans="1:29" x14ac:dyDescent="0.3">
      <c r="A112" s="98" t="s">
        <v>157</v>
      </c>
      <c r="B112" s="48">
        <v>549</v>
      </c>
      <c r="C112" s="48">
        <v>610</v>
      </c>
      <c r="D112" s="49">
        <f t="shared" si="17"/>
        <v>61</v>
      </c>
      <c r="E112" s="61">
        <v>1600</v>
      </c>
      <c r="F112" s="133">
        <v>2</v>
      </c>
      <c r="G112" s="57">
        <v>30000</v>
      </c>
      <c r="H112" s="49">
        <f t="shared" si="18"/>
        <v>213500</v>
      </c>
      <c r="I112" s="49">
        <f t="shared" si="19"/>
        <v>100000</v>
      </c>
      <c r="J112" s="94">
        <v>1600000</v>
      </c>
      <c r="K112" s="133">
        <f t="shared" si="23"/>
        <v>120000</v>
      </c>
      <c r="L112" s="57"/>
      <c r="M112" s="57">
        <v>80000</v>
      </c>
      <c r="N112" s="57"/>
      <c r="O112" s="57"/>
      <c r="P112" s="57">
        <f t="shared" si="20"/>
        <v>0</v>
      </c>
      <c r="Q112" s="59"/>
      <c r="R112" s="49">
        <f t="shared" si="22"/>
        <v>2143500</v>
      </c>
      <c r="S112" s="54">
        <v>2143500</v>
      </c>
      <c r="T112" s="50">
        <f t="shared" si="21"/>
        <v>0</v>
      </c>
      <c r="U112" s="59"/>
      <c r="V112" s="50"/>
      <c r="W112" s="48"/>
      <c r="X112" s="98" t="s">
        <v>157</v>
      </c>
      <c r="Y112" s="63"/>
      <c r="Z112" s="161">
        <v>2</v>
      </c>
      <c r="AA112" s="54"/>
      <c r="AB112" s="54"/>
      <c r="AC112" s="54"/>
    </row>
    <row r="113" spans="1:29" x14ac:dyDescent="0.3">
      <c r="A113" s="98" t="s">
        <v>158</v>
      </c>
      <c r="B113" s="48">
        <v>385</v>
      </c>
      <c r="C113" s="48">
        <v>423</v>
      </c>
      <c r="D113" s="49">
        <f t="shared" si="17"/>
        <v>38</v>
      </c>
      <c r="E113" s="61">
        <v>0</v>
      </c>
      <c r="F113" s="133">
        <v>2</v>
      </c>
      <c r="G113" s="57">
        <v>30000</v>
      </c>
      <c r="H113" s="49">
        <f t="shared" si="18"/>
        <v>133000</v>
      </c>
      <c r="I113" s="49">
        <f t="shared" si="19"/>
        <v>100000</v>
      </c>
      <c r="J113" s="94">
        <v>1600000</v>
      </c>
      <c r="K113" s="133">
        <f t="shared" si="23"/>
        <v>60000</v>
      </c>
      <c r="L113" s="100"/>
      <c r="M113" s="57">
        <v>80000</v>
      </c>
      <c r="N113" s="100"/>
      <c r="O113" s="100"/>
      <c r="P113" s="57">
        <f t="shared" si="20"/>
        <v>0</v>
      </c>
      <c r="Q113" s="101"/>
      <c r="R113" s="49">
        <f t="shared" si="22"/>
        <v>2003000</v>
      </c>
      <c r="S113" s="80">
        <v>2003000</v>
      </c>
      <c r="T113" s="50">
        <f t="shared" si="21"/>
        <v>0</v>
      </c>
      <c r="U113" s="101"/>
      <c r="V113" s="76"/>
      <c r="W113" s="71"/>
      <c r="X113" s="98" t="s">
        <v>158</v>
      </c>
      <c r="Y113" s="102"/>
      <c r="Z113" s="161">
        <v>1</v>
      </c>
      <c r="AA113" s="80"/>
      <c r="AB113" s="80"/>
      <c r="AC113" s="80"/>
    </row>
    <row r="114" spans="1:29" x14ac:dyDescent="0.3">
      <c r="A114" s="98" t="s">
        <v>159</v>
      </c>
      <c r="B114" s="48">
        <v>274</v>
      </c>
      <c r="C114" s="48">
        <v>304</v>
      </c>
      <c r="D114" s="49">
        <f t="shared" si="17"/>
        <v>30</v>
      </c>
      <c r="E114" s="61">
        <v>800</v>
      </c>
      <c r="F114" s="133">
        <v>1</v>
      </c>
      <c r="G114" s="57">
        <v>30000</v>
      </c>
      <c r="H114" s="49">
        <f t="shared" si="18"/>
        <v>105000</v>
      </c>
      <c r="I114" s="49">
        <f t="shared" si="19"/>
        <v>50000</v>
      </c>
      <c r="J114" s="94">
        <v>1600000</v>
      </c>
      <c r="K114" s="133">
        <f t="shared" si="23"/>
        <v>60000</v>
      </c>
      <c r="L114" s="103"/>
      <c r="M114" s="57">
        <v>50000</v>
      </c>
      <c r="N114" s="103"/>
      <c r="O114" s="103"/>
      <c r="P114" s="57">
        <f t="shared" si="20"/>
        <v>0</v>
      </c>
      <c r="Q114" s="103"/>
      <c r="R114" s="49">
        <f t="shared" si="22"/>
        <v>1895000</v>
      </c>
      <c r="S114" s="106">
        <v>895000</v>
      </c>
      <c r="T114" s="50">
        <f t="shared" si="21"/>
        <v>1000000</v>
      </c>
      <c r="U114" s="103"/>
      <c r="V114" s="104"/>
      <c r="W114" s="70"/>
      <c r="X114" s="98" t="s">
        <v>159</v>
      </c>
      <c r="Y114" s="105"/>
      <c r="Z114" s="161">
        <v>1</v>
      </c>
      <c r="AA114" s="106"/>
      <c r="AB114" s="106"/>
      <c r="AC114" s="106"/>
    </row>
    <row r="115" spans="1:29" x14ac:dyDescent="0.3">
      <c r="A115" s="107" t="s">
        <v>160</v>
      </c>
      <c r="B115" s="48">
        <v>154</v>
      </c>
      <c r="C115" s="48">
        <v>171</v>
      </c>
      <c r="D115" s="49">
        <f t="shared" si="17"/>
        <v>17</v>
      </c>
      <c r="E115" s="61">
        <v>1400</v>
      </c>
      <c r="F115" s="133">
        <v>1</v>
      </c>
      <c r="G115" s="57">
        <v>30000</v>
      </c>
      <c r="H115" s="49">
        <f t="shared" si="18"/>
        <v>59500</v>
      </c>
      <c r="I115" s="49">
        <f t="shared" si="19"/>
        <v>50000</v>
      </c>
      <c r="J115" s="96">
        <v>1400000</v>
      </c>
      <c r="K115" s="133">
        <f t="shared" si="23"/>
        <v>60000</v>
      </c>
      <c r="L115" s="73"/>
      <c r="M115" s="57"/>
      <c r="N115" s="73"/>
      <c r="O115" s="73"/>
      <c r="P115" s="57">
        <f t="shared" si="20"/>
        <v>0</v>
      </c>
      <c r="Q115" s="74"/>
      <c r="R115" s="49">
        <f t="shared" si="22"/>
        <v>1599500</v>
      </c>
      <c r="S115" s="80">
        <v>1599500</v>
      </c>
      <c r="T115" s="50">
        <f t="shared" si="21"/>
        <v>0</v>
      </c>
      <c r="U115" s="74"/>
      <c r="V115" s="76"/>
      <c r="W115" s="71"/>
      <c r="X115" s="107" t="s">
        <v>160</v>
      </c>
      <c r="Y115" s="108"/>
      <c r="Z115" s="161">
        <v>1</v>
      </c>
      <c r="AA115" s="80"/>
      <c r="AB115" s="80"/>
      <c r="AC115" s="80"/>
    </row>
    <row r="116" spans="1:29" x14ac:dyDescent="0.3">
      <c r="A116" s="107" t="s">
        <v>161</v>
      </c>
      <c r="B116" s="48">
        <v>102</v>
      </c>
      <c r="C116" s="48">
        <v>126</v>
      </c>
      <c r="D116" s="49">
        <f t="shared" si="17"/>
        <v>24</v>
      </c>
      <c r="E116" s="61">
        <v>1400</v>
      </c>
      <c r="F116" s="133">
        <v>2</v>
      </c>
      <c r="G116" s="57">
        <v>30000</v>
      </c>
      <c r="H116" s="49">
        <f t="shared" si="18"/>
        <v>84000</v>
      </c>
      <c r="I116" s="49">
        <f t="shared" si="19"/>
        <v>100000</v>
      </c>
      <c r="J116" s="96">
        <v>1400000</v>
      </c>
      <c r="K116" s="133">
        <f t="shared" si="23"/>
        <v>60000</v>
      </c>
      <c r="L116" s="57"/>
      <c r="M116" s="57">
        <v>50000</v>
      </c>
      <c r="N116" s="57"/>
      <c r="O116" s="57"/>
      <c r="P116" s="57">
        <f t="shared" si="20"/>
        <v>0</v>
      </c>
      <c r="Q116" s="59"/>
      <c r="R116" s="49">
        <f t="shared" si="22"/>
        <v>1724000</v>
      </c>
      <c r="S116" s="54">
        <v>1724000</v>
      </c>
      <c r="T116" s="50">
        <f t="shared" si="21"/>
        <v>0</v>
      </c>
      <c r="U116" s="59"/>
      <c r="V116" s="50"/>
      <c r="W116" s="48"/>
      <c r="X116" s="107" t="s">
        <v>161</v>
      </c>
      <c r="Y116" s="63"/>
      <c r="Z116" s="161">
        <v>1</v>
      </c>
      <c r="AA116" s="54"/>
      <c r="AB116" s="54"/>
      <c r="AC116" s="54"/>
    </row>
    <row r="117" spans="1:29" x14ac:dyDescent="0.3">
      <c r="A117" s="107" t="s">
        <v>162</v>
      </c>
      <c r="B117" s="48">
        <v>170</v>
      </c>
      <c r="C117" s="48">
        <v>192</v>
      </c>
      <c r="D117" s="49">
        <f t="shared" si="17"/>
        <v>22</v>
      </c>
      <c r="E117" s="61">
        <v>1400</v>
      </c>
      <c r="F117" s="133">
        <v>1</v>
      </c>
      <c r="G117" s="57">
        <v>30000</v>
      </c>
      <c r="H117" s="49">
        <f t="shared" si="18"/>
        <v>77000</v>
      </c>
      <c r="I117" s="49">
        <f t="shared" si="19"/>
        <v>50000</v>
      </c>
      <c r="J117" s="96">
        <v>1400000</v>
      </c>
      <c r="K117" s="133">
        <f t="shared" si="23"/>
        <v>60000</v>
      </c>
      <c r="L117" s="57"/>
      <c r="M117" s="57">
        <v>50000</v>
      </c>
      <c r="N117" s="57"/>
      <c r="O117" s="57"/>
      <c r="P117" s="57">
        <f t="shared" si="20"/>
        <v>0</v>
      </c>
      <c r="Q117" s="59"/>
      <c r="R117" s="49">
        <f t="shared" si="22"/>
        <v>1667000</v>
      </c>
      <c r="S117" s="54">
        <v>1667000</v>
      </c>
      <c r="T117" s="50">
        <f t="shared" si="21"/>
        <v>0</v>
      </c>
      <c r="U117" s="59"/>
      <c r="V117" s="50"/>
      <c r="W117" s="48"/>
      <c r="X117" s="107" t="s">
        <v>162</v>
      </c>
      <c r="Y117" s="63"/>
      <c r="Z117" s="161">
        <v>1</v>
      </c>
      <c r="AA117" s="54"/>
      <c r="AB117" s="54"/>
      <c r="AC117" s="54"/>
    </row>
    <row r="118" spans="1:29" x14ac:dyDescent="0.3">
      <c r="A118" s="107" t="s">
        <v>163</v>
      </c>
      <c r="B118" s="48">
        <v>315</v>
      </c>
      <c r="C118" s="48">
        <v>352</v>
      </c>
      <c r="D118" s="49">
        <f t="shared" si="17"/>
        <v>37</v>
      </c>
      <c r="E118" s="61">
        <v>700</v>
      </c>
      <c r="F118" s="133">
        <v>3</v>
      </c>
      <c r="G118" s="57">
        <v>30000</v>
      </c>
      <c r="H118" s="49">
        <f t="shared" si="18"/>
        <v>129500</v>
      </c>
      <c r="I118" s="49">
        <f t="shared" si="19"/>
        <v>150000</v>
      </c>
      <c r="J118" s="96">
        <v>1400000</v>
      </c>
      <c r="K118" s="133">
        <f t="shared" si="23"/>
        <v>120000</v>
      </c>
      <c r="L118" s="57"/>
      <c r="M118" s="57">
        <v>50000</v>
      </c>
      <c r="N118" s="57"/>
      <c r="O118" s="57"/>
      <c r="P118" s="57">
        <f t="shared" si="20"/>
        <v>0</v>
      </c>
      <c r="Q118" s="59"/>
      <c r="R118" s="49">
        <f t="shared" si="22"/>
        <v>1879500</v>
      </c>
      <c r="S118" s="54">
        <v>1879500</v>
      </c>
      <c r="T118" s="50">
        <f t="shared" si="21"/>
        <v>0</v>
      </c>
      <c r="U118" s="59"/>
      <c r="V118" s="50"/>
      <c r="W118" s="48"/>
      <c r="X118" s="107" t="s">
        <v>163</v>
      </c>
      <c r="Y118" s="63"/>
      <c r="Z118" s="161">
        <v>2</v>
      </c>
      <c r="AA118" s="54"/>
      <c r="AB118" s="54"/>
      <c r="AC118" s="54"/>
    </row>
    <row r="119" spans="1:29" x14ac:dyDescent="0.3">
      <c r="A119" s="107" t="s">
        <v>164</v>
      </c>
      <c r="B119" s="48">
        <v>152</v>
      </c>
      <c r="C119" s="48">
        <v>165</v>
      </c>
      <c r="D119" s="49">
        <f t="shared" si="17"/>
        <v>13</v>
      </c>
      <c r="E119" s="61">
        <v>1400</v>
      </c>
      <c r="F119" s="133">
        <v>1</v>
      </c>
      <c r="G119" s="57">
        <v>30000</v>
      </c>
      <c r="H119" s="49">
        <f t="shared" si="18"/>
        <v>45500</v>
      </c>
      <c r="I119" s="49">
        <f t="shared" si="19"/>
        <v>50000</v>
      </c>
      <c r="J119" s="96">
        <v>1400000</v>
      </c>
      <c r="K119" s="133">
        <f t="shared" si="23"/>
        <v>0</v>
      </c>
      <c r="L119" s="57"/>
      <c r="M119" s="57">
        <v>50000</v>
      </c>
      <c r="N119" s="57"/>
      <c r="O119" s="57"/>
      <c r="P119" s="57">
        <f t="shared" si="20"/>
        <v>0</v>
      </c>
      <c r="Q119" s="59"/>
      <c r="R119" s="49">
        <f t="shared" si="22"/>
        <v>1575500</v>
      </c>
      <c r="S119" s="54">
        <v>1575500</v>
      </c>
      <c r="T119" s="50">
        <f t="shared" si="21"/>
        <v>0</v>
      </c>
      <c r="U119" s="59"/>
      <c r="V119" s="50"/>
      <c r="W119" s="48"/>
      <c r="X119" s="107" t="s">
        <v>164</v>
      </c>
      <c r="Y119" s="109"/>
      <c r="Z119" s="161"/>
      <c r="AA119" s="54"/>
      <c r="AB119" s="54"/>
      <c r="AC119" s="54"/>
    </row>
    <row r="120" spans="1:29" x14ac:dyDescent="0.3">
      <c r="A120" s="107" t="s">
        <v>165</v>
      </c>
      <c r="B120" s="48">
        <v>110</v>
      </c>
      <c r="C120" s="48">
        <v>140</v>
      </c>
      <c r="D120" s="49">
        <f t="shared" si="17"/>
        <v>30</v>
      </c>
      <c r="E120" s="61">
        <v>1000</v>
      </c>
      <c r="F120" s="133">
        <v>2</v>
      </c>
      <c r="G120" s="57">
        <v>30000</v>
      </c>
      <c r="H120" s="49">
        <f t="shared" si="18"/>
        <v>105000</v>
      </c>
      <c r="I120" s="49">
        <f t="shared" si="19"/>
        <v>100000</v>
      </c>
      <c r="J120" s="96">
        <v>1400000</v>
      </c>
      <c r="K120" s="133">
        <f t="shared" si="23"/>
        <v>60000</v>
      </c>
      <c r="L120" s="73"/>
      <c r="M120" s="57"/>
      <c r="N120" s="73"/>
      <c r="O120" s="73"/>
      <c r="P120" s="57">
        <f t="shared" si="20"/>
        <v>0</v>
      </c>
      <c r="Q120" s="74"/>
      <c r="R120" s="49">
        <f t="shared" si="22"/>
        <v>1695000</v>
      </c>
      <c r="S120" s="80">
        <v>1695000</v>
      </c>
      <c r="T120" s="50">
        <f t="shared" si="21"/>
        <v>0</v>
      </c>
      <c r="U120" s="74"/>
      <c r="V120" s="76"/>
      <c r="W120" s="71"/>
      <c r="X120" s="107" t="s">
        <v>165</v>
      </c>
      <c r="Y120" s="89"/>
      <c r="Z120" s="161">
        <v>1</v>
      </c>
      <c r="AA120" s="80"/>
      <c r="AB120" s="80"/>
      <c r="AC120" s="80"/>
    </row>
    <row r="121" spans="1:29" x14ac:dyDescent="0.3">
      <c r="A121" s="107" t="s">
        <v>166</v>
      </c>
      <c r="B121" s="48">
        <v>300</v>
      </c>
      <c r="C121" s="48">
        <v>323</v>
      </c>
      <c r="D121" s="49">
        <f t="shared" si="17"/>
        <v>23</v>
      </c>
      <c r="E121" s="61">
        <v>1400</v>
      </c>
      <c r="F121" s="133">
        <v>1</v>
      </c>
      <c r="G121" s="57">
        <v>30000</v>
      </c>
      <c r="H121" s="49">
        <f t="shared" si="18"/>
        <v>80500</v>
      </c>
      <c r="I121" s="49">
        <f t="shared" si="19"/>
        <v>50000</v>
      </c>
      <c r="J121" s="96">
        <v>1400000</v>
      </c>
      <c r="K121" s="133">
        <f t="shared" si="23"/>
        <v>60000</v>
      </c>
      <c r="L121" s="57"/>
      <c r="M121" s="57"/>
      <c r="N121" s="57"/>
      <c r="O121" s="57"/>
      <c r="P121" s="57">
        <f t="shared" si="20"/>
        <v>0</v>
      </c>
      <c r="Q121" s="59"/>
      <c r="R121" s="49">
        <f t="shared" si="22"/>
        <v>1620500</v>
      </c>
      <c r="S121" s="54">
        <v>1620500</v>
      </c>
      <c r="T121" s="50">
        <f t="shared" si="21"/>
        <v>0</v>
      </c>
      <c r="U121" s="59"/>
      <c r="V121" s="50"/>
      <c r="W121" s="48"/>
      <c r="X121" s="107" t="s">
        <v>166</v>
      </c>
      <c r="Y121" s="63"/>
      <c r="Z121" s="161">
        <v>1</v>
      </c>
      <c r="AA121" s="54"/>
      <c r="AB121" s="54"/>
      <c r="AC121" s="54"/>
    </row>
    <row r="122" spans="1:29" x14ac:dyDescent="0.3">
      <c r="A122" s="107" t="s">
        <v>167</v>
      </c>
      <c r="B122" s="48">
        <v>549</v>
      </c>
      <c r="C122" s="48">
        <v>568</v>
      </c>
      <c r="D122" s="49">
        <f t="shared" si="17"/>
        <v>19</v>
      </c>
      <c r="E122" s="61">
        <v>1400</v>
      </c>
      <c r="F122" s="133">
        <v>1</v>
      </c>
      <c r="G122" s="57">
        <v>30000</v>
      </c>
      <c r="H122" s="49">
        <f t="shared" si="18"/>
        <v>66500</v>
      </c>
      <c r="I122" s="49">
        <f t="shared" si="19"/>
        <v>50000</v>
      </c>
      <c r="J122" s="96">
        <v>1400000</v>
      </c>
      <c r="K122" s="133">
        <f t="shared" si="23"/>
        <v>60000</v>
      </c>
      <c r="L122" s="57"/>
      <c r="M122" s="57">
        <v>50000</v>
      </c>
      <c r="N122" s="57"/>
      <c r="O122" s="57"/>
      <c r="P122" s="57">
        <f t="shared" si="20"/>
        <v>0</v>
      </c>
      <c r="Q122" s="59"/>
      <c r="R122" s="49">
        <f t="shared" si="22"/>
        <v>1656500</v>
      </c>
      <c r="S122" s="54"/>
      <c r="T122" s="50">
        <f t="shared" si="21"/>
        <v>1656500</v>
      </c>
      <c r="U122" s="59"/>
      <c r="V122" s="50"/>
      <c r="W122" s="48"/>
      <c r="X122" s="107" t="s">
        <v>167</v>
      </c>
      <c r="Y122" s="69"/>
      <c r="Z122" s="161">
        <v>1</v>
      </c>
      <c r="AA122" s="54"/>
      <c r="AB122" s="54"/>
      <c r="AC122" s="54"/>
    </row>
    <row r="123" spans="1:29" x14ac:dyDescent="0.3">
      <c r="A123" s="107" t="s">
        <v>168</v>
      </c>
      <c r="B123" s="48">
        <v>350</v>
      </c>
      <c r="C123" s="48">
        <v>371</v>
      </c>
      <c r="D123" s="49">
        <f t="shared" si="17"/>
        <v>21</v>
      </c>
      <c r="E123" s="61">
        <v>1400</v>
      </c>
      <c r="F123" s="133">
        <v>1</v>
      </c>
      <c r="G123" s="57">
        <v>30000</v>
      </c>
      <c r="H123" s="49">
        <f t="shared" si="18"/>
        <v>73500</v>
      </c>
      <c r="I123" s="49">
        <f t="shared" si="19"/>
        <v>50000</v>
      </c>
      <c r="J123" s="96">
        <v>1400000</v>
      </c>
      <c r="K123" s="133">
        <f t="shared" si="23"/>
        <v>0</v>
      </c>
      <c r="L123" s="57"/>
      <c r="M123" s="57"/>
      <c r="N123" s="57"/>
      <c r="O123" s="57"/>
      <c r="P123" s="57">
        <f t="shared" si="20"/>
        <v>0</v>
      </c>
      <c r="Q123" s="59"/>
      <c r="R123" s="49">
        <f t="shared" si="22"/>
        <v>1553500</v>
      </c>
      <c r="S123" s="110"/>
      <c r="T123" s="50">
        <f t="shared" si="21"/>
        <v>1553500</v>
      </c>
      <c r="U123" s="59"/>
      <c r="V123" s="50"/>
      <c r="W123" s="48"/>
      <c r="X123" s="107" t="s">
        <v>168</v>
      </c>
      <c r="Y123" s="63"/>
      <c r="Z123" s="161"/>
      <c r="AA123" s="54"/>
      <c r="AB123" s="54"/>
      <c r="AC123" s="54"/>
    </row>
    <row r="124" spans="1:29" x14ac:dyDescent="0.3">
      <c r="A124" s="107" t="s">
        <v>169</v>
      </c>
      <c r="B124" s="48">
        <v>468</v>
      </c>
      <c r="C124" s="48">
        <v>554</v>
      </c>
      <c r="D124" s="49">
        <f t="shared" si="17"/>
        <v>86</v>
      </c>
      <c r="E124" s="61">
        <v>1400</v>
      </c>
      <c r="F124" s="133">
        <v>2</v>
      </c>
      <c r="G124" s="57">
        <v>30000</v>
      </c>
      <c r="H124" s="49">
        <f t="shared" si="18"/>
        <v>301000</v>
      </c>
      <c r="I124" s="49">
        <f t="shared" si="19"/>
        <v>100000</v>
      </c>
      <c r="J124" s="96">
        <v>1400000</v>
      </c>
      <c r="K124" s="133">
        <f t="shared" si="23"/>
        <v>60000</v>
      </c>
      <c r="L124" s="57"/>
      <c r="M124" s="57"/>
      <c r="N124" s="57"/>
      <c r="O124" s="57"/>
      <c r="P124" s="57">
        <f t="shared" si="20"/>
        <v>0</v>
      </c>
      <c r="Q124" s="59"/>
      <c r="R124" s="49">
        <f t="shared" si="22"/>
        <v>1891000</v>
      </c>
      <c r="S124" s="54">
        <v>1891000</v>
      </c>
      <c r="T124" s="50">
        <f t="shared" si="21"/>
        <v>0</v>
      </c>
      <c r="U124" s="59"/>
      <c r="V124" s="50"/>
      <c r="W124" s="48"/>
      <c r="X124" s="107" t="s">
        <v>169</v>
      </c>
      <c r="Y124" s="53"/>
      <c r="Z124" s="161">
        <v>1</v>
      </c>
      <c r="AA124" s="54"/>
      <c r="AB124" s="54"/>
      <c r="AC124" s="54"/>
    </row>
    <row r="125" spans="1:29" x14ac:dyDescent="0.3">
      <c r="A125" s="107" t="s">
        <v>170</v>
      </c>
      <c r="B125" s="48">
        <v>267</v>
      </c>
      <c r="C125" s="48">
        <v>296</v>
      </c>
      <c r="D125" s="49">
        <f t="shared" si="17"/>
        <v>29</v>
      </c>
      <c r="E125" s="61">
        <v>1400</v>
      </c>
      <c r="F125" s="133">
        <v>1</v>
      </c>
      <c r="G125" s="57">
        <v>30000</v>
      </c>
      <c r="H125" s="49">
        <f t="shared" si="18"/>
        <v>101500</v>
      </c>
      <c r="I125" s="49">
        <f t="shared" si="19"/>
        <v>50000</v>
      </c>
      <c r="J125" s="96">
        <v>1400000</v>
      </c>
      <c r="K125" s="133">
        <f t="shared" si="23"/>
        <v>60000</v>
      </c>
      <c r="L125" s="59"/>
      <c r="M125" s="57">
        <v>50000</v>
      </c>
      <c r="N125" s="59"/>
      <c r="O125" s="59"/>
      <c r="P125" s="57">
        <f t="shared" si="20"/>
        <v>0</v>
      </c>
      <c r="Q125" s="59"/>
      <c r="R125" s="49">
        <f t="shared" si="22"/>
        <v>1691500</v>
      </c>
      <c r="S125" s="54">
        <v>1691500</v>
      </c>
      <c r="T125" s="50"/>
      <c r="U125" s="59"/>
      <c r="V125" s="50"/>
      <c r="W125" s="64"/>
      <c r="X125" s="107" t="s">
        <v>170</v>
      </c>
      <c r="Y125" s="69"/>
      <c r="Z125" s="161">
        <v>1</v>
      </c>
      <c r="AA125" s="54"/>
      <c r="AB125" s="54"/>
      <c r="AC125" s="54"/>
    </row>
    <row r="126" spans="1:29" x14ac:dyDescent="0.3">
      <c r="A126" s="107" t="s">
        <v>171</v>
      </c>
      <c r="B126" s="48">
        <v>295</v>
      </c>
      <c r="C126" s="48">
        <v>308</v>
      </c>
      <c r="D126" s="49">
        <f t="shared" si="17"/>
        <v>13</v>
      </c>
      <c r="E126" s="61">
        <v>1400</v>
      </c>
      <c r="F126" s="133">
        <v>2</v>
      </c>
      <c r="G126" s="57">
        <v>30000</v>
      </c>
      <c r="H126" s="49">
        <f t="shared" si="18"/>
        <v>45500</v>
      </c>
      <c r="I126" s="49">
        <f t="shared" si="19"/>
        <v>100000</v>
      </c>
      <c r="J126" s="162">
        <v>1500000</v>
      </c>
      <c r="K126" s="133">
        <f t="shared" si="23"/>
        <v>60000</v>
      </c>
      <c r="L126" s="57"/>
      <c r="M126" s="57">
        <v>50000</v>
      </c>
      <c r="N126" s="57"/>
      <c r="O126" s="57"/>
      <c r="P126" s="57">
        <f t="shared" si="20"/>
        <v>0</v>
      </c>
      <c r="Q126" s="59"/>
      <c r="R126" s="49">
        <f t="shared" si="22"/>
        <v>1785500</v>
      </c>
      <c r="S126" s="54">
        <v>1785500</v>
      </c>
      <c r="T126" s="50">
        <f t="shared" si="21"/>
        <v>0</v>
      </c>
      <c r="U126" s="59"/>
      <c r="V126" s="50"/>
      <c r="W126" s="48"/>
      <c r="X126" s="107" t="s">
        <v>171</v>
      </c>
      <c r="Y126" s="63"/>
      <c r="Z126" s="161">
        <v>1</v>
      </c>
      <c r="AA126" s="54"/>
      <c r="AB126" s="54"/>
      <c r="AC126" s="54"/>
    </row>
    <row r="127" spans="1:29" x14ac:dyDescent="0.3">
      <c r="A127" s="107" t="s">
        <v>172</v>
      </c>
      <c r="B127" s="48">
        <v>431</v>
      </c>
      <c r="C127" s="48">
        <v>463</v>
      </c>
      <c r="D127" s="49">
        <f t="shared" si="17"/>
        <v>32</v>
      </c>
      <c r="E127" s="61">
        <v>1400</v>
      </c>
      <c r="F127" s="133">
        <v>1</v>
      </c>
      <c r="G127" s="57">
        <v>30000</v>
      </c>
      <c r="H127" s="49">
        <f t="shared" si="18"/>
        <v>112000</v>
      </c>
      <c r="I127" s="49">
        <f t="shared" si="19"/>
        <v>50000</v>
      </c>
      <c r="J127" s="96">
        <v>1400000</v>
      </c>
      <c r="K127" s="133">
        <f t="shared" si="23"/>
        <v>60000</v>
      </c>
      <c r="L127" s="57"/>
      <c r="M127" s="57">
        <v>50000</v>
      </c>
      <c r="N127" s="57"/>
      <c r="O127" s="57"/>
      <c r="P127" s="57">
        <f t="shared" si="20"/>
        <v>0</v>
      </c>
      <c r="Q127" s="59"/>
      <c r="R127" s="49">
        <f t="shared" si="22"/>
        <v>1702000</v>
      </c>
      <c r="S127" s="54">
        <v>1702000</v>
      </c>
      <c r="T127" s="50">
        <f t="shared" si="21"/>
        <v>0</v>
      </c>
      <c r="U127" s="59"/>
      <c r="V127" s="50"/>
      <c r="W127" s="48"/>
      <c r="X127" s="107" t="s">
        <v>172</v>
      </c>
      <c r="Y127" s="63"/>
      <c r="Z127" s="161">
        <v>1</v>
      </c>
      <c r="AA127" s="54"/>
      <c r="AB127" s="54"/>
      <c r="AC127" s="54"/>
    </row>
    <row r="128" spans="1:29" x14ac:dyDescent="0.3">
      <c r="A128" s="107" t="s">
        <v>173</v>
      </c>
      <c r="B128" s="48">
        <v>438</v>
      </c>
      <c r="C128" s="48">
        <v>500</v>
      </c>
      <c r="D128" s="49">
        <f t="shared" si="17"/>
        <v>62</v>
      </c>
      <c r="E128" s="61">
        <v>1400</v>
      </c>
      <c r="F128" s="133">
        <v>1</v>
      </c>
      <c r="G128" s="57">
        <v>30000</v>
      </c>
      <c r="H128" s="49">
        <f t="shared" si="18"/>
        <v>217000</v>
      </c>
      <c r="I128" s="49">
        <f t="shared" si="19"/>
        <v>50000</v>
      </c>
      <c r="J128" s="96">
        <v>1400000</v>
      </c>
      <c r="K128" s="133">
        <f t="shared" si="23"/>
        <v>60000</v>
      </c>
      <c r="L128" s="57"/>
      <c r="M128" s="57">
        <v>50000</v>
      </c>
      <c r="N128" s="57"/>
      <c r="O128" s="57"/>
      <c r="P128" s="57">
        <f t="shared" si="20"/>
        <v>0</v>
      </c>
      <c r="Q128" s="59"/>
      <c r="R128" s="49">
        <f t="shared" si="22"/>
        <v>1807000</v>
      </c>
      <c r="S128" s="54">
        <v>1807000</v>
      </c>
      <c r="T128" s="50">
        <f t="shared" si="21"/>
        <v>0</v>
      </c>
      <c r="U128" s="59"/>
      <c r="V128" s="50"/>
      <c r="W128" s="48"/>
      <c r="X128" s="107" t="s">
        <v>173</v>
      </c>
      <c r="Y128" s="63"/>
      <c r="Z128" s="161">
        <v>1</v>
      </c>
      <c r="AA128" s="54"/>
      <c r="AB128" s="54"/>
      <c r="AC128" s="54"/>
    </row>
    <row r="129" spans="1:29" x14ac:dyDescent="0.3">
      <c r="A129" s="107" t="s">
        <v>174</v>
      </c>
      <c r="B129" s="48">
        <v>270</v>
      </c>
      <c r="C129" s="48">
        <v>292</v>
      </c>
      <c r="D129" s="49">
        <f t="shared" si="17"/>
        <v>22</v>
      </c>
      <c r="E129" s="61">
        <v>500</v>
      </c>
      <c r="F129" s="133">
        <v>2</v>
      </c>
      <c r="G129" s="57">
        <v>30000</v>
      </c>
      <c r="H129" s="49">
        <f t="shared" si="18"/>
        <v>77000</v>
      </c>
      <c r="I129" s="49">
        <f t="shared" si="19"/>
        <v>100000</v>
      </c>
      <c r="J129" s="162">
        <v>1500000</v>
      </c>
      <c r="K129" s="133">
        <v>60000</v>
      </c>
      <c r="L129" s="163"/>
      <c r="M129" s="57"/>
      <c r="N129" s="57"/>
      <c r="O129" s="57"/>
      <c r="P129" s="57">
        <f t="shared" si="20"/>
        <v>0</v>
      </c>
      <c r="Q129" s="59"/>
      <c r="R129" s="49">
        <f t="shared" si="22"/>
        <v>1767000</v>
      </c>
      <c r="S129" s="54">
        <v>1767000</v>
      </c>
      <c r="T129" s="50">
        <f t="shared" si="21"/>
        <v>0</v>
      </c>
      <c r="U129" s="59"/>
      <c r="V129" s="50"/>
      <c r="W129" s="48"/>
      <c r="X129" s="107" t="s">
        <v>174</v>
      </c>
      <c r="Y129" s="105"/>
      <c r="Z129" s="161"/>
      <c r="AA129" s="54"/>
      <c r="AB129" s="54"/>
      <c r="AC129" s="54"/>
    </row>
    <row r="130" spans="1:29" ht="35.25" x14ac:dyDescent="0.5">
      <c r="A130" s="107" t="s">
        <v>175</v>
      </c>
      <c r="B130" s="48">
        <v>230</v>
      </c>
      <c r="C130" s="48">
        <v>260</v>
      </c>
      <c r="D130" s="49">
        <f t="shared" si="17"/>
        <v>30</v>
      </c>
      <c r="E130" s="61">
        <v>700</v>
      </c>
      <c r="F130" s="133">
        <v>1</v>
      </c>
      <c r="G130" s="57">
        <v>30000</v>
      </c>
      <c r="H130" s="49">
        <f t="shared" si="18"/>
        <v>105000</v>
      </c>
      <c r="I130" s="49">
        <f t="shared" si="19"/>
        <v>50000</v>
      </c>
      <c r="J130" s="96">
        <v>1400000</v>
      </c>
      <c r="K130" s="133">
        <f t="shared" si="23"/>
        <v>60000</v>
      </c>
      <c r="L130" s="59"/>
      <c r="M130" s="57"/>
      <c r="N130" s="59"/>
      <c r="O130" s="135"/>
      <c r="P130" s="57">
        <f t="shared" si="20"/>
        <v>0</v>
      </c>
      <c r="Q130" s="59"/>
      <c r="R130" s="49">
        <f t="shared" si="22"/>
        <v>1645000</v>
      </c>
      <c r="S130" s="106">
        <v>1645000</v>
      </c>
      <c r="T130" s="50">
        <f>R130-S130</f>
        <v>0</v>
      </c>
      <c r="U130" s="59"/>
      <c r="V130" s="104"/>
      <c r="W130" s="70"/>
      <c r="X130" s="107" t="s">
        <v>175</v>
      </c>
      <c r="Y130" s="105"/>
      <c r="Z130" s="161">
        <v>1</v>
      </c>
      <c r="AA130" s="106"/>
      <c r="AB130" s="106"/>
      <c r="AC130" s="106"/>
    </row>
    <row r="131" spans="1:29" x14ac:dyDescent="0.3">
      <c r="A131" s="107" t="s">
        <v>176</v>
      </c>
      <c r="B131" s="48">
        <v>278</v>
      </c>
      <c r="C131" s="48">
        <v>310</v>
      </c>
      <c r="D131" s="49">
        <f t="shared" si="17"/>
        <v>32</v>
      </c>
      <c r="E131" s="61">
        <v>1400</v>
      </c>
      <c r="F131" s="154">
        <v>2</v>
      </c>
      <c r="G131" s="57">
        <v>30000</v>
      </c>
      <c r="H131" s="49">
        <f t="shared" si="18"/>
        <v>112000</v>
      </c>
      <c r="I131" s="49">
        <f t="shared" si="19"/>
        <v>100000</v>
      </c>
      <c r="J131" s="96">
        <v>1400000</v>
      </c>
      <c r="K131" s="133">
        <f t="shared" si="23"/>
        <v>60000</v>
      </c>
      <c r="L131" s="57"/>
      <c r="M131" s="57">
        <v>50000</v>
      </c>
      <c r="N131" s="57"/>
      <c r="O131" s="57"/>
      <c r="P131" s="57">
        <f t="shared" si="20"/>
        <v>0</v>
      </c>
      <c r="Q131" s="59"/>
      <c r="R131" s="49">
        <f t="shared" si="22"/>
        <v>1752000</v>
      </c>
      <c r="S131" s="54">
        <v>1752000</v>
      </c>
      <c r="T131" s="50">
        <f t="shared" si="21"/>
        <v>0</v>
      </c>
      <c r="U131" s="59"/>
      <c r="V131" s="50"/>
      <c r="W131" s="48"/>
      <c r="X131" s="107" t="s">
        <v>176</v>
      </c>
      <c r="Y131" s="63"/>
      <c r="Z131" s="161">
        <v>1</v>
      </c>
      <c r="AA131" s="54"/>
      <c r="AB131" s="54"/>
      <c r="AC131" s="54"/>
    </row>
    <row r="132" spans="1:29" x14ac:dyDescent="0.3">
      <c r="A132" s="47" t="s">
        <v>177</v>
      </c>
      <c r="B132" s="48">
        <v>227</v>
      </c>
      <c r="C132" s="48">
        <v>257</v>
      </c>
      <c r="D132" s="49">
        <f t="shared" si="17"/>
        <v>30</v>
      </c>
      <c r="E132" s="61">
        <v>1400</v>
      </c>
      <c r="F132" s="133">
        <v>1</v>
      </c>
      <c r="G132" s="57">
        <v>30000</v>
      </c>
      <c r="H132" s="49">
        <f t="shared" si="18"/>
        <v>105000</v>
      </c>
      <c r="I132" s="49">
        <f t="shared" si="19"/>
        <v>50000</v>
      </c>
      <c r="J132" s="96">
        <v>1400000</v>
      </c>
      <c r="K132" s="133">
        <f t="shared" si="23"/>
        <v>60000</v>
      </c>
      <c r="L132" s="73"/>
      <c r="M132" s="57">
        <v>50000</v>
      </c>
      <c r="N132" s="73"/>
      <c r="O132" s="73"/>
      <c r="P132" s="57">
        <f t="shared" si="20"/>
        <v>0</v>
      </c>
      <c r="Q132" s="74"/>
      <c r="R132" s="49">
        <f t="shared" si="22"/>
        <v>1695000</v>
      </c>
      <c r="S132" s="80"/>
      <c r="T132" s="50">
        <f t="shared" si="21"/>
        <v>1695000</v>
      </c>
      <c r="U132" s="74"/>
      <c r="V132" s="76"/>
      <c r="W132" s="71"/>
      <c r="X132" s="47" t="s">
        <v>177</v>
      </c>
      <c r="Y132" s="108"/>
      <c r="Z132" s="161">
        <v>1</v>
      </c>
      <c r="AA132" s="80"/>
      <c r="AB132" s="80"/>
      <c r="AC132" s="80"/>
    </row>
    <row r="133" spans="1:29" x14ac:dyDescent="0.3">
      <c r="A133" s="47" t="s">
        <v>178</v>
      </c>
      <c r="B133" s="48">
        <v>292</v>
      </c>
      <c r="C133" s="48">
        <v>325</v>
      </c>
      <c r="D133" s="49">
        <f t="shared" si="17"/>
        <v>33</v>
      </c>
      <c r="E133" s="61">
        <v>1400</v>
      </c>
      <c r="F133" s="133">
        <v>1</v>
      </c>
      <c r="G133" s="57">
        <v>30000</v>
      </c>
      <c r="H133" s="49">
        <f t="shared" si="18"/>
        <v>115500</v>
      </c>
      <c r="I133" s="49">
        <f t="shared" si="19"/>
        <v>50000</v>
      </c>
      <c r="J133" s="96">
        <v>1400000</v>
      </c>
      <c r="K133" s="133">
        <f t="shared" si="23"/>
        <v>60000</v>
      </c>
      <c r="L133" s="57"/>
      <c r="M133" s="57">
        <v>50000</v>
      </c>
      <c r="N133" s="57"/>
      <c r="O133" s="57"/>
      <c r="P133" s="57">
        <f t="shared" si="20"/>
        <v>0</v>
      </c>
      <c r="Q133" s="59"/>
      <c r="R133" s="49">
        <f t="shared" si="22"/>
        <v>1705500</v>
      </c>
      <c r="S133" s="54">
        <v>1705500</v>
      </c>
      <c r="T133" s="50">
        <f t="shared" si="21"/>
        <v>0</v>
      </c>
      <c r="U133" s="59"/>
      <c r="V133" s="50"/>
      <c r="W133" s="48"/>
      <c r="X133" s="47" t="s">
        <v>178</v>
      </c>
      <c r="Y133" s="63"/>
      <c r="Z133" s="161">
        <v>1</v>
      </c>
      <c r="AA133" s="54"/>
      <c r="AB133" s="54"/>
      <c r="AC133" s="54"/>
    </row>
    <row r="134" spans="1:29" x14ac:dyDescent="0.3">
      <c r="A134" s="47" t="s">
        <v>179</v>
      </c>
      <c r="B134" s="48">
        <v>756</v>
      </c>
      <c r="C134" s="48">
        <v>862</v>
      </c>
      <c r="D134" s="49">
        <f t="shared" si="17"/>
        <v>106</v>
      </c>
      <c r="E134" s="61">
        <v>1400</v>
      </c>
      <c r="F134" s="133">
        <v>2</v>
      </c>
      <c r="G134" s="57">
        <v>30000</v>
      </c>
      <c r="H134" s="49">
        <f t="shared" si="18"/>
        <v>371000</v>
      </c>
      <c r="I134" s="49">
        <f t="shared" si="19"/>
        <v>100000</v>
      </c>
      <c r="J134" s="96">
        <v>1400000</v>
      </c>
      <c r="K134" s="133">
        <v>60000</v>
      </c>
      <c r="L134" s="73"/>
      <c r="M134" s="57">
        <v>100000</v>
      </c>
      <c r="N134" s="73"/>
      <c r="O134" s="73"/>
      <c r="P134" s="57">
        <f t="shared" si="20"/>
        <v>0</v>
      </c>
      <c r="Q134" s="74"/>
      <c r="R134" s="49">
        <f t="shared" si="22"/>
        <v>2061000</v>
      </c>
      <c r="S134" s="80">
        <v>2061000</v>
      </c>
      <c r="T134" s="50">
        <f t="shared" si="21"/>
        <v>0</v>
      </c>
      <c r="U134" s="74"/>
      <c r="V134" s="76"/>
      <c r="W134" s="71"/>
      <c r="X134" s="47" t="s">
        <v>179</v>
      </c>
      <c r="Y134" s="108"/>
      <c r="Z134" s="161">
        <v>2</v>
      </c>
      <c r="AA134" s="80"/>
      <c r="AB134" s="80"/>
      <c r="AC134" s="80"/>
    </row>
    <row r="135" spans="1:29" x14ac:dyDescent="0.3">
      <c r="A135" s="47" t="s">
        <v>180</v>
      </c>
      <c r="B135" s="48">
        <v>538</v>
      </c>
      <c r="C135" s="48">
        <v>604</v>
      </c>
      <c r="D135" s="49">
        <f t="shared" ref="D135:D148" si="24">C135-B135</f>
        <v>66</v>
      </c>
      <c r="E135" s="61">
        <v>1400</v>
      </c>
      <c r="F135" s="133">
        <v>1</v>
      </c>
      <c r="G135" s="57">
        <v>30000</v>
      </c>
      <c r="H135" s="49">
        <f t="shared" ref="H135:H148" si="25">D135*3500</f>
        <v>231000</v>
      </c>
      <c r="I135" s="49">
        <f t="shared" ref="I135:I148" si="26">F135*50000</f>
        <v>50000</v>
      </c>
      <c r="J135" s="96">
        <v>1400000</v>
      </c>
      <c r="K135" s="133">
        <f t="shared" si="23"/>
        <v>60000</v>
      </c>
      <c r="L135" s="57"/>
      <c r="M135" s="57"/>
      <c r="N135" s="57"/>
      <c r="O135" s="57"/>
      <c r="P135" s="57">
        <f t="shared" ref="P135:P148" si="27">O135*60000</f>
        <v>0</v>
      </c>
      <c r="Q135" s="59"/>
      <c r="R135" s="49">
        <f t="shared" si="22"/>
        <v>1771000</v>
      </c>
      <c r="S135" s="54">
        <v>1771000</v>
      </c>
      <c r="T135" s="50">
        <f t="shared" ref="T135:T148" si="28">R135-S135</f>
        <v>0</v>
      </c>
      <c r="U135" s="59"/>
      <c r="V135" s="50"/>
      <c r="W135" s="48"/>
      <c r="X135" s="47" t="s">
        <v>180</v>
      </c>
      <c r="Y135" s="63"/>
      <c r="Z135" s="161">
        <v>1</v>
      </c>
      <c r="AA135" s="54"/>
      <c r="AB135" s="54"/>
      <c r="AC135" s="54"/>
    </row>
    <row r="136" spans="1:29" x14ac:dyDescent="0.3">
      <c r="A136" s="47" t="s">
        <v>181</v>
      </c>
      <c r="B136" s="48">
        <v>326</v>
      </c>
      <c r="C136" s="48">
        <v>344</v>
      </c>
      <c r="D136" s="49">
        <f t="shared" si="24"/>
        <v>18</v>
      </c>
      <c r="E136" s="61">
        <v>100</v>
      </c>
      <c r="F136" s="154">
        <v>1</v>
      </c>
      <c r="G136" s="57">
        <v>30000</v>
      </c>
      <c r="H136" s="49">
        <f t="shared" si="25"/>
        <v>63000</v>
      </c>
      <c r="I136" s="49">
        <f t="shared" si="26"/>
        <v>50000</v>
      </c>
      <c r="J136" s="96">
        <v>1400000</v>
      </c>
      <c r="K136" s="133">
        <f t="shared" si="23"/>
        <v>60000</v>
      </c>
      <c r="L136" s="57"/>
      <c r="M136" s="57">
        <v>50000</v>
      </c>
      <c r="N136" s="57"/>
      <c r="O136" s="57"/>
      <c r="P136" s="57">
        <f t="shared" si="27"/>
        <v>0</v>
      </c>
      <c r="Q136" s="59"/>
      <c r="R136" s="49">
        <f t="shared" ref="R136:R148" si="29">SUM(G136:P136)</f>
        <v>1653000</v>
      </c>
      <c r="S136" s="168">
        <v>1653000</v>
      </c>
      <c r="T136" s="50">
        <f t="shared" si="28"/>
        <v>0</v>
      </c>
      <c r="U136" s="59"/>
      <c r="V136" s="50"/>
      <c r="W136" s="48"/>
      <c r="X136" s="47" t="s">
        <v>181</v>
      </c>
      <c r="Y136" s="63"/>
      <c r="Z136" s="161">
        <v>1</v>
      </c>
      <c r="AA136" s="54"/>
      <c r="AB136" s="54"/>
      <c r="AC136" s="54"/>
    </row>
    <row r="137" spans="1:29" x14ac:dyDescent="0.3">
      <c r="A137" s="47" t="s">
        <v>182</v>
      </c>
      <c r="B137" s="48">
        <v>101</v>
      </c>
      <c r="C137" s="48">
        <v>116</v>
      </c>
      <c r="D137" s="49">
        <f t="shared" si="24"/>
        <v>15</v>
      </c>
      <c r="E137" s="61">
        <v>1400</v>
      </c>
      <c r="F137" s="133">
        <v>1</v>
      </c>
      <c r="G137" s="57">
        <v>30000</v>
      </c>
      <c r="H137" s="49">
        <f t="shared" si="25"/>
        <v>52500</v>
      </c>
      <c r="I137" s="49">
        <f t="shared" si="26"/>
        <v>50000</v>
      </c>
      <c r="J137" s="96">
        <v>1400000</v>
      </c>
      <c r="K137" s="133">
        <f t="shared" ref="K137:K147" si="30">Z137*60000</f>
        <v>60000</v>
      </c>
      <c r="L137" s="73"/>
      <c r="M137" s="57"/>
      <c r="N137" s="73"/>
      <c r="O137" s="73"/>
      <c r="P137" s="57">
        <f t="shared" si="27"/>
        <v>0</v>
      </c>
      <c r="Q137" s="74"/>
      <c r="R137" s="49">
        <f t="shared" si="29"/>
        <v>1592500</v>
      </c>
      <c r="S137" s="80">
        <v>1592500</v>
      </c>
      <c r="T137" s="50">
        <f t="shared" si="28"/>
        <v>0</v>
      </c>
      <c r="U137" s="74"/>
      <c r="V137" s="77"/>
      <c r="W137" s="71"/>
      <c r="X137" s="47" t="s">
        <v>182</v>
      </c>
      <c r="Y137" s="89"/>
      <c r="Z137" s="161">
        <v>1</v>
      </c>
      <c r="AA137" s="80"/>
      <c r="AB137" s="80"/>
      <c r="AC137" s="80"/>
    </row>
    <row r="138" spans="1:29" x14ac:dyDescent="0.3">
      <c r="A138" s="47" t="s">
        <v>183</v>
      </c>
      <c r="B138" s="48">
        <v>509</v>
      </c>
      <c r="C138" s="48">
        <v>569</v>
      </c>
      <c r="D138" s="49">
        <f t="shared" si="24"/>
        <v>60</v>
      </c>
      <c r="E138" s="61">
        <v>1400</v>
      </c>
      <c r="F138" s="133">
        <v>3</v>
      </c>
      <c r="G138" s="57">
        <v>30000</v>
      </c>
      <c r="H138" s="49">
        <f t="shared" si="25"/>
        <v>210000</v>
      </c>
      <c r="I138" s="49">
        <f t="shared" si="26"/>
        <v>150000</v>
      </c>
      <c r="J138" s="96">
        <v>1400000</v>
      </c>
      <c r="K138" s="133">
        <f t="shared" si="30"/>
        <v>120000</v>
      </c>
      <c r="L138" s="100"/>
      <c r="M138" s="57">
        <v>50000</v>
      </c>
      <c r="N138" s="100"/>
      <c r="O138" s="100"/>
      <c r="P138" s="57">
        <f t="shared" si="27"/>
        <v>0</v>
      </c>
      <c r="Q138" s="101"/>
      <c r="R138" s="49">
        <f t="shared" si="29"/>
        <v>1960000</v>
      </c>
      <c r="S138" s="80">
        <v>1960000</v>
      </c>
      <c r="T138" s="50">
        <f t="shared" si="28"/>
        <v>0</v>
      </c>
      <c r="U138" s="101"/>
      <c r="V138" s="112"/>
      <c r="W138" s="111"/>
      <c r="X138" s="47" t="s">
        <v>183</v>
      </c>
      <c r="Y138" s="89"/>
      <c r="Z138" s="161">
        <v>2</v>
      </c>
      <c r="AA138" s="80"/>
      <c r="AB138" s="80"/>
      <c r="AC138" s="80"/>
    </row>
    <row r="139" spans="1:29" x14ac:dyDescent="0.3">
      <c r="A139" s="47" t="s">
        <v>184</v>
      </c>
      <c r="B139" s="48">
        <v>122</v>
      </c>
      <c r="C139" s="48">
        <v>137</v>
      </c>
      <c r="D139" s="49">
        <f t="shared" si="24"/>
        <v>15</v>
      </c>
      <c r="E139" s="61">
        <v>1400</v>
      </c>
      <c r="F139" s="154">
        <v>1</v>
      </c>
      <c r="G139" s="57">
        <v>30000</v>
      </c>
      <c r="H139" s="49">
        <f t="shared" si="25"/>
        <v>52500</v>
      </c>
      <c r="I139" s="49">
        <f t="shared" si="26"/>
        <v>50000</v>
      </c>
      <c r="J139" s="96">
        <v>1400000</v>
      </c>
      <c r="K139" s="133">
        <f t="shared" si="30"/>
        <v>60000</v>
      </c>
      <c r="L139" s="83"/>
      <c r="M139" s="57">
        <v>50000</v>
      </c>
      <c r="N139" s="83"/>
      <c r="O139" s="83"/>
      <c r="P139" s="57">
        <f t="shared" si="27"/>
        <v>0</v>
      </c>
      <c r="Q139" s="83"/>
      <c r="R139" s="49">
        <f t="shared" si="29"/>
        <v>1642500</v>
      </c>
      <c r="S139" s="83">
        <v>1642500</v>
      </c>
      <c r="T139" s="50">
        <f t="shared" si="28"/>
        <v>0</v>
      </c>
      <c r="U139" s="83"/>
      <c r="V139" s="76"/>
      <c r="W139" s="71"/>
      <c r="X139" s="47" t="s">
        <v>184</v>
      </c>
      <c r="Y139" s="89"/>
      <c r="Z139" s="161">
        <v>1</v>
      </c>
      <c r="AA139" s="83"/>
      <c r="AB139" s="83"/>
      <c r="AC139" s="83"/>
    </row>
    <row r="140" spans="1:29" x14ac:dyDescent="0.3">
      <c r="A140" s="47" t="s">
        <v>185</v>
      </c>
      <c r="B140" s="48">
        <v>211</v>
      </c>
      <c r="C140" s="48">
        <v>218</v>
      </c>
      <c r="D140" s="49">
        <f t="shared" si="24"/>
        <v>7</v>
      </c>
      <c r="E140" s="61">
        <v>700</v>
      </c>
      <c r="F140" s="133">
        <v>1</v>
      </c>
      <c r="G140" s="57">
        <v>30000</v>
      </c>
      <c r="H140" s="49">
        <f t="shared" si="25"/>
        <v>24500</v>
      </c>
      <c r="I140" s="49">
        <f t="shared" si="26"/>
        <v>50000</v>
      </c>
      <c r="J140" s="96">
        <v>1400000</v>
      </c>
      <c r="K140" s="133">
        <f t="shared" si="30"/>
        <v>60000</v>
      </c>
      <c r="L140" s="114"/>
      <c r="M140" s="57">
        <v>50000</v>
      </c>
      <c r="N140" s="114"/>
      <c r="O140" s="114"/>
      <c r="P140" s="57">
        <f t="shared" si="27"/>
        <v>0</v>
      </c>
      <c r="Q140" s="115"/>
      <c r="R140" s="49">
        <f t="shared" si="29"/>
        <v>1614500</v>
      </c>
      <c r="S140" s="80"/>
      <c r="T140" s="50">
        <f t="shared" si="28"/>
        <v>1614500</v>
      </c>
      <c r="U140" s="115"/>
      <c r="V140" s="116"/>
      <c r="W140" s="113"/>
      <c r="X140" s="47" t="s">
        <v>185</v>
      </c>
      <c r="Y140" s="89"/>
      <c r="Z140" s="161">
        <v>1</v>
      </c>
      <c r="AA140" s="80"/>
      <c r="AB140" s="80"/>
      <c r="AC140" s="80"/>
    </row>
    <row r="141" spans="1:29" x14ac:dyDescent="0.3">
      <c r="A141" s="47" t="s">
        <v>186</v>
      </c>
      <c r="B141" s="48">
        <v>71</v>
      </c>
      <c r="C141" s="48">
        <v>75</v>
      </c>
      <c r="D141" s="49">
        <f t="shared" si="24"/>
        <v>4</v>
      </c>
      <c r="E141" s="61">
        <v>1400</v>
      </c>
      <c r="F141" s="133">
        <v>1</v>
      </c>
      <c r="G141" s="57">
        <v>30000</v>
      </c>
      <c r="H141" s="49">
        <f t="shared" si="25"/>
        <v>14000</v>
      </c>
      <c r="I141" s="49">
        <f t="shared" si="26"/>
        <v>50000</v>
      </c>
      <c r="J141" s="96">
        <v>1400000</v>
      </c>
      <c r="K141" s="133">
        <f t="shared" si="30"/>
        <v>60000</v>
      </c>
      <c r="L141" s="73"/>
      <c r="M141" s="57"/>
      <c r="N141" s="73"/>
      <c r="O141" s="73"/>
      <c r="P141" s="57">
        <f t="shared" si="27"/>
        <v>0</v>
      </c>
      <c r="Q141" s="74"/>
      <c r="R141" s="49">
        <f t="shared" si="29"/>
        <v>1554000</v>
      </c>
      <c r="S141" s="80">
        <v>1554000</v>
      </c>
      <c r="T141" s="50">
        <f t="shared" si="28"/>
        <v>0</v>
      </c>
      <c r="U141" s="74"/>
      <c r="V141" s="76"/>
      <c r="W141" s="71"/>
      <c r="X141" s="47" t="s">
        <v>186</v>
      </c>
      <c r="Y141" s="89"/>
      <c r="Z141" s="161">
        <v>1</v>
      </c>
      <c r="AA141" s="80"/>
      <c r="AB141" s="80"/>
      <c r="AC141" s="80"/>
    </row>
    <row r="142" spans="1:29" x14ac:dyDescent="0.3">
      <c r="A142" s="47" t="s">
        <v>187</v>
      </c>
      <c r="B142" s="48">
        <v>316</v>
      </c>
      <c r="C142" s="48">
        <v>340</v>
      </c>
      <c r="D142" s="49">
        <f t="shared" si="24"/>
        <v>24</v>
      </c>
      <c r="E142" s="61">
        <v>1300</v>
      </c>
      <c r="F142" s="133">
        <v>1</v>
      </c>
      <c r="G142" s="57">
        <v>30000</v>
      </c>
      <c r="H142" s="49">
        <f t="shared" si="25"/>
        <v>84000</v>
      </c>
      <c r="I142" s="49">
        <f t="shared" si="26"/>
        <v>50000</v>
      </c>
      <c r="J142" s="96">
        <v>1400000</v>
      </c>
      <c r="K142" s="133">
        <f t="shared" si="30"/>
        <v>60000</v>
      </c>
      <c r="L142" s="83"/>
      <c r="M142" s="57">
        <v>50000</v>
      </c>
      <c r="N142" s="83"/>
      <c r="O142" s="83"/>
      <c r="P142" s="57">
        <f t="shared" si="27"/>
        <v>0</v>
      </c>
      <c r="Q142" s="95"/>
      <c r="R142" s="49">
        <f t="shared" si="29"/>
        <v>1674000</v>
      </c>
      <c r="S142" s="80">
        <v>1674000</v>
      </c>
      <c r="T142" s="50">
        <f t="shared" si="28"/>
        <v>0</v>
      </c>
      <c r="U142" s="95"/>
      <c r="V142" s="76"/>
      <c r="W142" s="71"/>
      <c r="X142" s="47" t="s">
        <v>187</v>
      </c>
      <c r="Y142" s="89"/>
      <c r="Z142" s="161">
        <v>1</v>
      </c>
      <c r="AA142" s="80"/>
      <c r="AB142" s="80"/>
      <c r="AC142" s="80"/>
    </row>
    <row r="143" spans="1:29" x14ac:dyDescent="0.3">
      <c r="A143" s="47" t="s">
        <v>188</v>
      </c>
      <c r="B143" s="48">
        <v>367</v>
      </c>
      <c r="C143" s="48">
        <v>390</v>
      </c>
      <c r="D143" s="49">
        <f t="shared" si="24"/>
        <v>23</v>
      </c>
      <c r="E143" s="82">
        <v>750</v>
      </c>
      <c r="F143" s="155">
        <v>1</v>
      </c>
      <c r="G143" s="57">
        <v>30000</v>
      </c>
      <c r="H143" s="49">
        <f t="shared" si="25"/>
        <v>80500</v>
      </c>
      <c r="I143" s="49">
        <f t="shared" si="26"/>
        <v>50000</v>
      </c>
      <c r="J143" s="162">
        <v>1500000</v>
      </c>
      <c r="K143" s="133">
        <f t="shared" si="30"/>
        <v>60000</v>
      </c>
      <c r="L143" s="57"/>
      <c r="M143" s="57"/>
      <c r="N143" s="57"/>
      <c r="O143" s="57"/>
      <c r="P143" s="57">
        <f t="shared" si="27"/>
        <v>0</v>
      </c>
      <c r="Q143" s="59"/>
      <c r="R143" s="49">
        <f t="shared" si="29"/>
        <v>1720500</v>
      </c>
      <c r="S143" s="54">
        <v>1720500</v>
      </c>
      <c r="T143" s="50">
        <f t="shared" si="28"/>
        <v>0</v>
      </c>
      <c r="U143" s="59"/>
      <c r="V143" s="50"/>
      <c r="W143" s="48"/>
      <c r="X143" s="47" t="s">
        <v>188</v>
      </c>
      <c r="Y143" s="105"/>
      <c r="Z143" s="161">
        <v>1</v>
      </c>
      <c r="AA143" s="54"/>
      <c r="AB143" s="54"/>
      <c r="AC143" s="54"/>
    </row>
    <row r="144" spans="1:29" x14ac:dyDescent="0.3">
      <c r="A144" s="47" t="s">
        <v>189</v>
      </c>
      <c r="B144" s="48">
        <v>165</v>
      </c>
      <c r="C144" s="48">
        <v>191</v>
      </c>
      <c r="D144" s="49">
        <f t="shared" si="24"/>
        <v>26</v>
      </c>
      <c r="E144" s="61">
        <v>1400</v>
      </c>
      <c r="F144" s="133">
        <v>2</v>
      </c>
      <c r="G144" s="57">
        <v>30000</v>
      </c>
      <c r="H144" s="49">
        <f t="shared" si="25"/>
        <v>91000</v>
      </c>
      <c r="I144" s="49">
        <f t="shared" si="26"/>
        <v>100000</v>
      </c>
      <c r="J144" s="58">
        <v>1400000</v>
      </c>
      <c r="K144" s="133">
        <f t="shared" si="30"/>
        <v>60000</v>
      </c>
      <c r="L144" s="73"/>
      <c r="M144" s="57">
        <v>100000</v>
      </c>
      <c r="N144" s="73"/>
      <c r="O144" s="73"/>
      <c r="P144" s="57">
        <f t="shared" si="27"/>
        <v>0</v>
      </c>
      <c r="Q144" s="74"/>
      <c r="R144" s="49">
        <f t="shared" si="29"/>
        <v>1781000</v>
      </c>
      <c r="S144" s="80">
        <v>1781000</v>
      </c>
      <c r="T144" s="50">
        <f t="shared" si="28"/>
        <v>0</v>
      </c>
      <c r="U144" s="74"/>
      <c r="V144" s="76"/>
      <c r="W144" s="71"/>
      <c r="X144" s="47" t="s">
        <v>189</v>
      </c>
      <c r="Y144" s="102"/>
      <c r="Z144" s="161">
        <v>1</v>
      </c>
      <c r="AA144" s="80"/>
      <c r="AB144" s="80"/>
      <c r="AC144" s="80"/>
    </row>
    <row r="145" spans="1:29" x14ac:dyDescent="0.3">
      <c r="A145" s="47" t="s">
        <v>190</v>
      </c>
      <c r="B145" s="48">
        <v>136</v>
      </c>
      <c r="C145" s="48">
        <v>157</v>
      </c>
      <c r="D145" s="49">
        <f t="shared" si="24"/>
        <v>21</v>
      </c>
      <c r="E145" s="61">
        <v>1400</v>
      </c>
      <c r="F145" s="133">
        <v>3</v>
      </c>
      <c r="G145" s="57">
        <v>30000</v>
      </c>
      <c r="H145" s="49">
        <f t="shared" si="25"/>
        <v>73500</v>
      </c>
      <c r="I145" s="49">
        <f t="shared" si="26"/>
        <v>150000</v>
      </c>
      <c r="J145" s="58">
        <v>1400000</v>
      </c>
      <c r="K145" s="133">
        <f t="shared" si="30"/>
        <v>120000</v>
      </c>
      <c r="L145" s="57"/>
      <c r="M145" s="57">
        <v>50000</v>
      </c>
      <c r="N145" s="57"/>
      <c r="O145" s="57"/>
      <c r="P145" s="57">
        <f t="shared" si="27"/>
        <v>0</v>
      </c>
      <c r="Q145" s="59"/>
      <c r="R145" s="49">
        <f t="shared" si="29"/>
        <v>1823500</v>
      </c>
      <c r="S145" s="54">
        <v>1823500</v>
      </c>
      <c r="T145" s="50">
        <f>R145-S145</f>
        <v>0</v>
      </c>
      <c r="U145" s="59"/>
      <c r="V145" s="50"/>
      <c r="W145" s="48"/>
      <c r="X145" s="47" t="s">
        <v>190</v>
      </c>
      <c r="Y145" s="63"/>
      <c r="Z145" s="161">
        <v>2</v>
      </c>
      <c r="AA145" s="54"/>
      <c r="AB145" s="54"/>
      <c r="AC145" s="54"/>
    </row>
    <row r="146" spans="1:29" x14ac:dyDescent="0.3">
      <c r="A146" s="47" t="s">
        <v>191</v>
      </c>
      <c r="B146" s="48">
        <v>215</v>
      </c>
      <c r="C146" s="48">
        <v>238</v>
      </c>
      <c r="D146" s="49">
        <f t="shared" si="24"/>
        <v>23</v>
      </c>
      <c r="E146" s="61">
        <v>1400</v>
      </c>
      <c r="F146" s="133">
        <v>1</v>
      </c>
      <c r="G146" s="57">
        <v>30000</v>
      </c>
      <c r="H146" s="49">
        <f t="shared" si="25"/>
        <v>80500</v>
      </c>
      <c r="I146" s="49">
        <f t="shared" si="26"/>
        <v>50000</v>
      </c>
      <c r="J146" s="58">
        <v>1400000</v>
      </c>
      <c r="K146" s="133">
        <f t="shared" si="30"/>
        <v>60000</v>
      </c>
      <c r="L146" s="73"/>
      <c r="M146" s="57">
        <v>50000</v>
      </c>
      <c r="N146" s="73"/>
      <c r="O146" s="73"/>
      <c r="P146" s="57">
        <f t="shared" si="27"/>
        <v>0</v>
      </c>
      <c r="Q146" s="74"/>
      <c r="R146" s="49">
        <f t="shared" si="29"/>
        <v>1670500</v>
      </c>
      <c r="S146" s="80">
        <v>1670500</v>
      </c>
      <c r="T146" s="50">
        <f>R146-S146</f>
        <v>0</v>
      </c>
      <c r="U146" s="74"/>
      <c r="V146" s="76"/>
      <c r="W146" s="71"/>
      <c r="X146" s="47" t="s">
        <v>191</v>
      </c>
      <c r="Y146" s="79"/>
      <c r="Z146" s="161">
        <v>1</v>
      </c>
      <c r="AA146" s="80"/>
      <c r="AB146" s="80"/>
      <c r="AC146" s="80"/>
    </row>
    <row r="147" spans="1:29" x14ac:dyDescent="0.3">
      <c r="A147" s="47" t="s">
        <v>192</v>
      </c>
      <c r="B147" s="48">
        <v>337</v>
      </c>
      <c r="C147" s="48">
        <v>395</v>
      </c>
      <c r="D147" s="49">
        <f t="shared" si="24"/>
        <v>58</v>
      </c>
      <c r="E147" s="61">
        <v>700</v>
      </c>
      <c r="F147" s="133">
        <v>2</v>
      </c>
      <c r="G147" s="57">
        <v>30000</v>
      </c>
      <c r="H147" s="49">
        <f t="shared" si="25"/>
        <v>203000</v>
      </c>
      <c r="I147" s="49">
        <f t="shared" si="26"/>
        <v>100000</v>
      </c>
      <c r="J147" s="162">
        <v>1500000</v>
      </c>
      <c r="K147" s="133">
        <f t="shared" si="30"/>
        <v>60000</v>
      </c>
      <c r="L147" s="73"/>
      <c r="M147" s="57"/>
      <c r="N147" s="73"/>
      <c r="O147" s="73"/>
      <c r="P147" s="57">
        <f t="shared" si="27"/>
        <v>0</v>
      </c>
      <c r="Q147" s="74"/>
      <c r="R147" s="49">
        <f t="shared" si="29"/>
        <v>1893000</v>
      </c>
      <c r="S147" s="80">
        <v>1893000</v>
      </c>
      <c r="T147" s="50">
        <f t="shared" si="28"/>
        <v>0</v>
      </c>
      <c r="U147" s="74"/>
      <c r="V147" s="76"/>
      <c r="W147" s="71"/>
      <c r="X147" s="47" t="s">
        <v>192</v>
      </c>
      <c r="Y147" s="89"/>
      <c r="Z147" s="161">
        <v>1</v>
      </c>
      <c r="AA147" s="80"/>
      <c r="AB147" s="80"/>
      <c r="AC147" s="80"/>
    </row>
    <row r="148" spans="1:29" x14ac:dyDescent="0.3">
      <c r="A148" s="47" t="s">
        <v>193</v>
      </c>
      <c r="B148" s="48">
        <v>719</v>
      </c>
      <c r="C148" s="48">
        <v>802</v>
      </c>
      <c r="D148" s="49">
        <f t="shared" si="24"/>
        <v>83</v>
      </c>
      <c r="E148" s="61">
        <v>0</v>
      </c>
      <c r="F148" s="133">
        <v>1</v>
      </c>
      <c r="G148" s="57">
        <v>30000</v>
      </c>
      <c r="H148" s="49">
        <f t="shared" si="25"/>
        <v>290500</v>
      </c>
      <c r="I148" s="49">
        <f t="shared" si="26"/>
        <v>50000</v>
      </c>
      <c r="J148" s="58">
        <v>1400000</v>
      </c>
      <c r="K148" s="133">
        <v>60000</v>
      </c>
      <c r="L148" s="83"/>
      <c r="M148" s="57"/>
      <c r="N148" s="83"/>
      <c r="O148" s="83"/>
      <c r="P148" s="57">
        <f t="shared" si="27"/>
        <v>0</v>
      </c>
      <c r="Q148" s="83"/>
      <c r="R148" s="49">
        <f t="shared" si="29"/>
        <v>1830500</v>
      </c>
      <c r="S148" s="80">
        <v>1830500</v>
      </c>
      <c r="T148" s="50">
        <f t="shared" si="28"/>
        <v>0</v>
      </c>
      <c r="U148" s="83"/>
      <c r="V148" s="83"/>
      <c r="W148" s="83"/>
      <c r="X148" s="47" t="s">
        <v>193</v>
      </c>
      <c r="Y148" s="89"/>
      <c r="Z148" s="161">
        <v>1</v>
      </c>
      <c r="AA148" s="80"/>
      <c r="AB148" s="80"/>
      <c r="AC148" s="80"/>
    </row>
    <row r="149" spans="1:29" s="118" customFormat="1" ht="31.5" customHeight="1" x14ac:dyDescent="0.3">
      <c r="A149" s="173"/>
      <c r="B149" s="177" t="s">
        <v>1</v>
      </c>
      <c r="C149" s="178"/>
      <c r="D149" s="173" t="s">
        <v>2</v>
      </c>
      <c r="E149" s="173" t="s">
        <v>3</v>
      </c>
      <c r="F149" s="179" t="s">
        <v>4</v>
      </c>
      <c r="G149" s="170" t="s">
        <v>5</v>
      </c>
      <c r="H149" s="173" t="s">
        <v>6</v>
      </c>
      <c r="I149" s="173" t="s">
        <v>32</v>
      </c>
      <c r="J149" s="175" t="s">
        <v>7</v>
      </c>
      <c r="K149" s="174" t="s">
        <v>8</v>
      </c>
      <c r="L149" s="174" t="s">
        <v>9</v>
      </c>
      <c r="M149" s="174" t="s">
        <v>33</v>
      </c>
      <c r="N149" s="174" t="s">
        <v>10</v>
      </c>
      <c r="O149" s="45"/>
      <c r="P149" s="170" t="s">
        <v>11</v>
      </c>
      <c r="Q149" s="174" t="s">
        <v>12</v>
      </c>
      <c r="R149" s="173" t="s">
        <v>13</v>
      </c>
      <c r="S149" s="173" t="s">
        <v>14</v>
      </c>
      <c r="T149" s="171" t="s">
        <v>15</v>
      </c>
      <c r="U149" s="171" t="s">
        <v>16</v>
      </c>
      <c r="V149" s="171" t="s">
        <v>17</v>
      </c>
      <c r="W149" s="171" t="s">
        <v>18</v>
      </c>
      <c r="X149" s="173" t="s">
        <v>0</v>
      </c>
      <c r="Y149" s="171" t="s">
        <v>19</v>
      </c>
      <c r="Z149" s="117"/>
      <c r="AA149" s="117"/>
      <c r="AB149" s="117"/>
      <c r="AC149" s="117"/>
    </row>
    <row r="150" spans="1:29" s="118" customFormat="1" ht="31.5" customHeight="1" x14ac:dyDescent="0.3">
      <c r="A150" s="173"/>
      <c r="B150" s="46" t="s">
        <v>20</v>
      </c>
      <c r="C150" s="46" t="s">
        <v>21</v>
      </c>
      <c r="D150" s="173"/>
      <c r="E150" s="173"/>
      <c r="F150" s="179"/>
      <c r="G150" s="170"/>
      <c r="H150" s="173"/>
      <c r="I150" s="173"/>
      <c r="J150" s="175"/>
      <c r="K150" s="174"/>
      <c r="L150" s="174"/>
      <c r="M150" s="174"/>
      <c r="N150" s="174"/>
      <c r="O150" s="45"/>
      <c r="P150" s="170"/>
      <c r="Q150" s="174"/>
      <c r="R150" s="173"/>
      <c r="S150" s="173"/>
      <c r="T150" s="172"/>
      <c r="U150" s="172"/>
      <c r="V150" s="172"/>
      <c r="W150" s="172"/>
      <c r="X150" s="173"/>
      <c r="Y150" s="172"/>
      <c r="Z150" s="119"/>
      <c r="AA150" s="119"/>
      <c r="AB150" s="119"/>
      <c r="AC150" s="119"/>
    </row>
    <row r="151" spans="1:29" x14ac:dyDescent="0.3">
      <c r="A151" s="120"/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1"/>
      <c r="S151" s="122"/>
      <c r="T151" s="120"/>
      <c r="U151" s="120"/>
      <c r="V151" s="123"/>
      <c r="W151" s="120"/>
      <c r="X151" s="120"/>
      <c r="Y151" s="43"/>
      <c r="Z151" s="43"/>
      <c r="AA151" s="43"/>
      <c r="AB151" s="43"/>
      <c r="AC151" s="43"/>
    </row>
    <row r="152" spans="1:29" x14ac:dyDescent="0.3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43"/>
      <c r="Z152" s="43"/>
      <c r="AA152" s="43"/>
      <c r="AB152" s="43"/>
      <c r="AC152" s="43"/>
    </row>
    <row r="153" spans="1:29" x14ac:dyDescent="0.3">
      <c r="A153" s="120"/>
      <c r="B153" s="120"/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1"/>
      <c r="S153" s="122"/>
      <c r="T153" s="122"/>
      <c r="U153" s="120"/>
      <c r="V153" s="123"/>
      <c r="W153" s="120"/>
      <c r="X153" s="120"/>
      <c r="Y153" s="43"/>
      <c r="Z153" s="43"/>
      <c r="AA153" s="43"/>
      <c r="AB153" s="43"/>
      <c r="AC153" s="43"/>
    </row>
    <row r="154" spans="1:29" x14ac:dyDescent="0.3">
      <c r="A154" s="124"/>
      <c r="B154" s="71"/>
      <c r="C154" s="71"/>
      <c r="D154" s="75"/>
      <c r="E154" s="75"/>
      <c r="F154" s="72"/>
      <c r="G154" s="73"/>
      <c r="H154" s="75"/>
      <c r="I154" s="75"/>
      <c r="J154" s="87"/>
      <c r="K154" s="73"/>
      <c r="L154" s="73"/>
      <c r="M154" s="73"/>
      <c r="N154" s="73"/>
      <c r="O154" s="73"/>
      <c r="P154" s="73">
        <v>0</v>
      </c>
      <c r="Q154" s="74"/>
      <c r="R154" s="75"/>
      <c r="S154" s="75"/>
      <c r="T154" s="76"/>
      <c r="U154" s="76"/>
      <c r="V154" s="76"/>
      <c r="W154" s="125"/>
      <c r="X154" s="124"/>
      <c r="Y154" s="79"/>
      <c r="Z154" s="80"/>
      <c r="AA154" s="80"/>
      <c r="AB154" s="80"/>
      <c r="AC154" s="80"/>
    </row>
    <row r="155" spans="1:29" x14ac:dyDescent="0.3">
      <c r="A155" s="126"/>
      <c r="B155" s="126"/>
      <c r="C155" s="126"/>
      <c r="D155" s="126"/>
      <c r="E155" s="126"/>
      <c r="F155" s="126"/>
      <c r="G155" s="126"/>
      <c r="H155" s="120"/>
      <c r="I155" s="120"/>
      <c r="J155" s="120"/>
      <c r="K155" s="127"/>
      <c r="L155" s="120"/>
      <c r="M155" s="120"/>
      <c r="N155" s="120"/>
      <c r="O155" s="120"/>
      <c r="P155" s="128"/>
      <c r="Q155" s="120"/>
      <c r="R155" s="129"/>
      <c r="S155" s="122"/>
      <c r="T155" s="130"/>
      <c r="U155" s="120"/>
      <c r="V155" s="123"/>
      <c r="W155" s="126"/>
      <c r="X155" s="126"/>
    </row>
    <row r="156" spans="1:29" x14ac:dyDescent="0.3">
      <c r="A156" s="126"/>
      <c r="B156" s="126"/>
      <c r="C156" s="126"/>
      <c r="D156" s="126"/>
      <c r="E156" s="126"/>
      <c r="F156" s="126"/>
      <c r="G156" s="126"/>
      <c r="H156" s="120"/>
      <c r="I156" s="120"/>
      <c r="J156" s="120"/>
      <c r="K156" s="127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3"/>
      <c r="W156" s="126"/>
      <c r="X156" s="126"/>
    </row>
    <row r="157" spans="1:29" x14ac:dyDescent="0.3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</row>
  </sheetData>
  <autoFilter ref="A4:Z150">
    <filterColumn colId="1" showButton="0"/>
  </autoFilter>
  <mergeCells count="49">
    <mergeCell ref="Y149:Y150"/>
    <mergeCell ref="Q149:Q150"/>
    <mergeCell ref="R149:R150"/>
    <mergeCell ref="R4:R5"/>
    <mergeCell ref="S4:S5"/>
    <mergeCell ref="T4:T5"/>
    <mergeCell ref="U4:U5"/>
    <mergeCell ref="V4:V5"/>
    <mergeCell ref="W4:W5"/>
    <mergeCell ref="X4:X5"/>
    <mergeCell ref="Y4:Y5"/>
    <mergeCell ref="U149:U150"/>
    <mergeCell ref="V149:V150"/>
    <mergeCell ref="E149:E150"/>
    <mergeCell ref="F149:F150"/>
    <mergeCell ref="B149:C149"/>
    <mergeCell ref="M4:M5"/>
    <mergeCell ref="N4:N5"/>
    <mergeCell ref="P4:P5"/>
    <mergeCell ref="Q4:Q5"/>
    <mergeCell ref="O4:O5"/>
    <mergeCell ref="A2:X2"/>
    <mergeCell ref="A4:A5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52:X152"/>
    <mergeCell ref="P149:P150"/>
    <mergeCell ref="W149:W150"/>
    <mergeCell ref="X149:X150"/>
    <mergeCell ref="L149:L150"/>
    <mergeCell ref="M149:M150"/>
    <mergeCell ref="N149:N150"/>
    <mergeCell ref="S149:S150"/>
    <mergeCell ref="T149:T150"/>
    <mergeCell ref="G149:G150"/>
    <mergeCell ref="H149:H150"/>
    <mergeCell ref="I149:I150"/>
    <mergeCell ref="J149:J150"/>
    <mergeCell ref="K149:K150"/>
    <mergeCell ref="A149:A150"/>
    <mergeCell ref="D149:D150"/>
  </mergeCells>
  <pageMargins left="0" right="0" top="0" bottom="0" header="0.3" footer="0.3"/>
  <pageSetup paperSize="8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opLeftCell="A4" zoomScaleNormal="100" workbookViewId="0">
      <selection activeCell="R15" sqref="R15"/>
    </sheetView>
  </sheetViews>
  <sheetFormatPr defaultRowHeight="15" x14ac:dyDescent="0.25"/>
  <cols>
    <col min="1" max="1" width="9.42578125" bestFit="1" customWidth="1"/>
    <col min="2" max="2" width="10" customWidth="1"/>
    <col min="3" max="3" width="5.85546875" customWidth="1"/>
    <col min="5" max="5" width="11.140625" customWidth="1"/>
    <col min="6" max="6" width="6.85546875" customWidth="1"/>
    <col min="7" max="7" width="7.5703125" customWidth="1"/>
    <col min="9" max="9" width="1" customWidth="1"/>
    <col min="10" max="10" width="1.5703125" customWidth="1"/>
    <col min="11" max="11" width="9.42578125" bestFit="1" customWidth="1"/>
    <col min="13" max="13" width="7" customWidth="1"/>
    <col min="14" max="14" width="14" customWidth="1"/>
    <col min="15" max="15" width="10.140625" customWidth="1"/>
    <col min="16" max="16" width="18.7109375" hidden="1" customWidth="1"/>
    <col min="17" max="17" width="20.7109375" customWidth="1"/>
  </cols>
  <sheetData>
    <row r="1" spans="1:20" x14ac:dyDescent="0.25">
      <c r="A1" s="24"/>
      <c r="B1" s="25"/>
      <c r="C1" s="25"/>
      <c r="D1" s="25"/>
      <c r="E1" s="25"/>
      <c r="F1" s="25"/>
      <c r="G1" s="25"/>
      <c r="H1" s="25"/>
      <c r="I1" s="26"/>
      <c r="J1" s="27"/>
      <c r="K1" s="25"/>
      <c r="L1" s="25"/>
      <c r="M1" s="25"/>
      <c r="N1" s="25"/>
      <c r="O1" s="25"/>
      <c r="P1" s="25"/>
      <c r="Q1" s="28"/>
      <c r="R1" s="1"/>
      <c r="S1" s="1"/>
      <c r="T1" s="1"/>
    </row>
    <row r="2" spans="1:20" x14ac:dyDescent="0.25">
      <c r="A2" s="204"/>
      <c r="B2" s="194"/>
      <c r="C2" s="194"/>
      <c r="D2" s="194"/>
      <c r="E2" s="194"/>
      <c r="F2" s="194"/>
      <c r="G2" s="194"/>
      <c r="H2" s="194"/>
      <c r="I2" s="2"/>
      <c r="J2" s="3"/>
      <c r="K2" s="194" t="s">
        <v>198</v>
      </c>
      <c r="L2" s="194"/>
      <c r="M2" s="194"/>
      <c r="N2" s="194"/>
      <c r="O2" s="194"/>
      <c r="P2" s="194"/>
      <c r="Q2" s="14"/>
      <c r="R2" s="236"/>
      <c r="S2" s="236"/>
      <c r="T2" s="236"/>
    </row>
    <row r="3" spans="1:20" x14ac:dyDescent="0.25">
      <c r="A3" s="18"/>
      <c r="B3" s="237"/>
      <c r="C3" s="237"/>
      <c r="D3" s="237"/>
      <c r="E3" s="237"/>
      <c r="F3" s="237"/>
      <c r="G3" s="237"/>
      <c r="H3" s="35"/>
      <c r="I3" s="36"/>
      <c r="J3" s="37"/>
      <c r="K3" s="35"/>
      <c r="L3" s="237" t="s">
        <v>199</v>
      </c>
      <c r="M3" s="237"/>
      <c r="N3" s="237"/>
      <c r="O3" s="237"/>
      <c r="P3" s="237"/>
      <c r="Q3" s="14"/>
      <c r="R3" s="13"/>
      <c r="S3" s="13"/>
      <c r="T3" s="13"/>
    </row>
    <row r="4" spans="1:20" x14ac:dyDescent="0.25">
      <c r="A4" s="40" t="s">
        <v>34</v>
      </c>
      <c r="B4" s="41">
        <f>L4</f>
        <v>0</v>
      </c>
      <c r="C4" s="41"/>
      <c r="D4" s="41"/>
      <c r="E4" s="41"/>
      <c r="F4" s="41"/>
      <c r="G4" s="41"/>
      <c r="H4" s="41"/>
      <c r="I4" s="2"/>
      <c r="J4" s="3"/>
      <c r="K4" s="39" t="s">
        <v>34</v>
      </c>
      <c r="L4" s="41"/>
      <c r="M4" s="41"/>
      <c r="N4" s="41"/>
      <c r="O4" s="41"/>
      <c r="P4" s="41"/>
      <c r="Q4" s="14"/>
      <c r="R4" s="13"/>
      <c r="S4" s="13"/>
      <c r="T4" s="13"/>
    </row>
    <row r="5" spans="1:20" x14ac:dyDescent="0.25">
      <c r="A5" s="18" t="s">
        <v>35</v>
      </c>
      <c r="B5" s="15" t="str">
        <f>L5</f>
        <v>B123</v>
      </c>
      <c r="C5" s="41"/>
      <c r="D5" s="41" t="s">
        <v>205</v>
      </c>
      <c r="E5" s="41"/>
      <c r="F5" s="42" t="s">
        <v>36</v>
      </c>
      <c r="G5" s="238">
        <f>O5</f>
        <v>0</v>
      </c>
      <c r="H5" s="238"/>
      <c r="I5" s="2"/>
      <c r="J5" s="3"/>
      <c r="K5" s="41" t="s">
        <v>35</v>
      </c>
      <c r="L5" s="134" t="s">
        <v>182</v>
      </c>
      <c r="M5" s="41"/>
      <c r="N5" s="42" t="s">
        <v>36</v>
      </c>
      <c r="O5" s="41">
        <f>IF($L$5="","",VLOOKUP($L$5,'1147 nguyen duy trinh'!A6:X148,21,0))</f>
        <v>0</v>
      </c>
      <c r="P5" s="41"/>
      <c r="Q5" s="14"/>
      <c r="R5" s="13"/>
      <c r="S5" s="13"/>
      <c r="T5" s="13"/>
    </row>
    <row r="6" spans="1:20" x14ac:dyDescent="0.25">
      <c r="A6" s="18" t="s">
        <v>37</v>
      </c>
      <c r="B6" s="41"/>
      <c r="C6" s="41"/>
      <c r="D6" s="41"/>
      <c r="E6" s="41"/>
      <c r="F6" s="41"/>
      <c r="G6" s="41"/>
      <c r="H6" s="41"/>
      <c r="I6" s="2"/>
      <c r="J6" s="3"/>
      <c r="K6" s="41" t="s">
        <v>38</v>
      </c>
      <c r="L6" s="41"/>
      <c r="M6" s="41"/>
      <c r="N6" s="41"/>
      <c r="O6" s="41"/>
      <c r="P6" s="41"/>
      <c r="Q6" s="14"/>
      <c r="R6" s="13"/>
      <c r="S6" s="13"/>
      <c r="T6" s="13"/>
    </row>
    <row r="7" spans="1:20" ht="15.75" thickBot="1" x14ac:dyDescent="0.3">
      <c r="A7" s="18" t="s">
        <v>39</v>
      </c>
      <c r="B7" s="41"/>
      <c r="C7" s="41"/>
      <c r="D7" s="41"/>
      <c r="E7" s="41"/>
      <c r="F7" s="41"/>
      <c r="G7" s="41"/>
      <c r="H7" s="41"/>
      <c r="I7" s="2"/>
      <c r="J7" s="3"/>
      <c r="K7" s="41" t="s">
        <v>40</v>
      </c>
      <c r="L7" s="41"/>
      <c r="M7" s="41"/>
      <c r="N7" s="41"/>
      <c r="O7" s="41"/>
      <c r="P7" s="41"/>
      <c r="Q7" s="14"/>
      <c r="R7" s="13"/>
      <c r="S7" s="13"/>
      <c r="T7" s="13"/>
    </row>
    <row r="8" spans="1:20" ht="15.75" thickTop="1" x14ac:dyDescent="0.25">
      <c r="A8" s="19" t="s">
        <v>41</v>
      </c>
      <c r="B8" s="234" t="s">
        <v>42</v>
      </c>
      <c r="C8" s="234"/>
      <c r="D8" s="234" t="s">
        <v>43</v>
      </c>
      <c r="E8" s="234"/>
      <c r="F8" s="234"/>
      <c r="G8" s="234" t="s">
        <v>44</v>
      </c>
      <c r="H8" s="239"/>
      <c r="I8" s="2"/>
      <c r="J8" s="3"/>
      <c r="K8" s="4" t="s">
        <v>41</v>
      </c>
      <c r="L8" s="234" t="s">
        <v>42</v>
      </c>
      <c r="M8" s="234"/>
      <c r="N8" s="234" t="s">
        <v>43</v>
      </c>
      <c r="O8" s="234"/>
      <c r="P8" s="234" t="s">
        <v>44</v>
      </c>
      <c r="Q8" s="235"/>
      <c r="R8" s="13"/>
      <c r="S8" s="13"/>
      <c r="T8" s="13"/>
    </row>
    <row r="9" spans="1:20" x14ac:dyDescent="0.25">
      <c r="A9" s="20">
        <v>1</v>
      </c>
      <c r="B9" s="224" t="s">
        <v>45</v>
      </c>
      <c r="C9" s="224"/>
      <c r="D9" s="220"/>
      <c r="E9" s="220"/>
      <c r="F9" s="220"/>
      <c r="G9" s="222">
        <f>IF($L$5="","",VLOOKUP($B$5,'1147 nguyen duy trinh'!A6:X148,10,0))</f>
        <v>1400000</v>
      </c>
      <c r="H9" s="225"/>
      <c r="I9" s="2"/>
      <c r="J9" s="3"/>
      <c r="K9" s="10">
        <v>1</v>
      </c>
      <c r="L9" s="224" t="s">
        <v>45</v>
      </c>
      <c r="M9" s="224"/>
      <c r="N9" s="220"/>
      <c r="O9" s="220"/>
      <c r="P9" s="222">
        <f>G9</f>
        <v>1400000</v>
      </c>
      <c r="Q9" s="223"/>
      <c r="R9" s="1"/>
      <c r="S9" s="1"/>
      <c r="T9" s="1"/>
    </row>
    <row r="10" spans="1:20" ht="30.75" customHeight="1" x14ac:dyDescent="0.25">
      <c r="A10" s="20">
        <v>2</v>
      </c>
      <c r="B10" s="224" t="s">
        <v>46</v>
      </c>
      <c r="C10" s="224"/>
      <c r="D10" s="231" t="str">
        <f>IF($L$5="","",IF(VLOOKUP($B$5,'1147 nguyen duy trinh'!A6:X148,3,0)=0,"","( "&amp;VLOOKUP($B$5,'1147 nguyen duy trinh'!A6:X148,3,0)&amp;"-"&amp;VLOOKUP($B$5,'1147 nguyen duy trinh'!A6:X148,2,0)&amp;" ) = "&amp;VLOOKUP($B$5,'1147 nguyen duy trinh'!A6:X148,4,0)&amp;"Kw x 3500đ/Kw"))</f>
        <v>( 116-101 ) = 15Kw x 3500đ/Kw</v>
      </c>
      <c r="E10" s="232"/>
      <c r="F10" s="233"/>
      <c r="G10" s="222">
        <f>IF($L$5="","",VLOOKUP($B$5,'1147 nguyen duy trinh'!A6:X148,8,0))</f>
        <v>52500</v>
      </c>
      <c r="H10" s="225"/>
      <c r="I10" s="2"/>
      <c r="J10" s="3"/>
      <c r="K10" s="10">
        <v>2</v>
      </c>
      <c r="L10" s="224" t="s">
        <v>46</v>
      </c>
      <c r="M10" s="224"/>
      <c r="N10" s="231" t="str">
        <f>D10</f>
        <v>( 116-101 ) = 15Kw x 3500đ/Kw</v>
      </c>
      <c r="O10" s="233"/>
      <c r="P10" s="222">
        <f>G10</f>
        <v>52500</v>
      </c>
      <c r="Q10" s="223"/>
      <c r="R10" s="1"/>
      <c r="S10" s="1"/>
      <c r="T10" s="1"/>
    </row>
    <row r="11" spans="1:20" x14ac:dyDescent="0.25">
      <c r="A11" s="20">
        <v>3</v>
      </c>
      <c r="B11" s="224" t="s">
        <v>47</v>
      </c>
      <c r="C11" s="224"/>
      <c r="D11" s="226">
        <f>IF($L$5="","",VLOOKUP(B5,'1147 nguyen duy trinh'!A6:X148,6,0))</f>
        <v>1</v>
      </c>
      <c r="E11" s="227"/>
      <c r="F11" s="228"/>
      <c r="G11" s="222">
        <f>IF($L$5="","",VLOOKUP($B$5,'1147 nguyen duy trinh'!A6:X148,9,0))</f>
        <v>50000</v>
      </c>
      <c r="H11" s="225"/>
      <c r="I11" s="2"/>
      <c r="J11" s="3"/>
      <c r="K11" s="10">
        <v>3</v>
      </c>
      <c r="L11" s="224"/>
      <c r="M11" s="224"/>
      <c r="N11" s="229">
        <f>D11</f>
        <v>1</v>
      </c>
      <c r="O11" s="230"/>
      <c r="P11" s="222">
        <f>G11</f>
        <v>50000</v>
      </c>
      <c r="Q11" s="223"/>
      <c r="R11" s="1"/>
      <c r="S11" s="1"/>
      <c r="T11" s="1"/>
    </row>
    <row r="12" spans="1:20" x14ac:dyDescent="0.25">
      <c r="A12" s="20">
        <v>4</v>
      </c>
      <c r="B12" s="224" t="s">
        <v>48</v>
      </c>
      <c r="C12" s="224"/>
      <c r="D12" s="220"/>
      <c r="E12" s="220"/>
      <c r="F12" s="220"/>
      <c r="G12" s="222">
        <f>IF($L$5="","",VLOOKUP($B$5,'1147 nguyen duy trinh'!A6:X148,7,0))</f>
        <v>30000</v>
      </c>
      <c r="H12" s="225"/>
      <c r="I12" s="2"/>
      <c r="J12" s="3"/>
      <c r="K12" s="10">
        <v>4</v>
      </c>
      <c r="L12" s="224" t="s">
        <v>48</v>
      </c>
      <c r="M12" s="224"/>
      <c r="N12" s="220"/>
      <c r="O12" s="220"/>
      <c r="P12" s="222">
        <v>30</v>
      </c>
      <c r="Q12" s="223"/>
      <c r="R12" s="1"/>
      <c r="S12" s="1"/>
      <c r="T12" s="1"/>
    </row>
    <row r="13" spans="1:20" x14ac:dyDescent="0.25">
      <c r="A13" s="20">
        <v>5</v>
      </c>
      <c r="B13" s="224" t="s">
        <v>200</v>
      </c>
      <c r="C13" s="224"/>
      <c r="D13" s="220"/>
      <c r="E13" s="220"/>
      <c r="F13" s="220"/>
      <c r="G13" s="222">
        <v>80000</v>
      </c>
      <c r="H13" s="225"/>
      <c r="I13" s="2"/>
      <c r="J13" s="3"/>
      <c r="K13" s="20">
        <v>5</v>
      </c>
      <c r="L13" s="224" t="s">
        <v>200</v>
      </c>
      <c r="M13" s="224"/>
      <c r="N13" s="164"/>
      <c r="O13" s="165"/>
      <c r="P13" s="166"/>
      <c r="Q13" s="167">
        <v>80000</v>
      </c>
      <c r="R13" s="1"/>
      <c r="S13" s="1"/>
      <c r="T13" s="1"/>
    </row>
    <row r="14" spans="1:20" x14ac:dyDescent="0.25">
      <c r="A14" s="20">
        <v>6</v>
      </c>
      <c r="B14" s="224" t="s">
        <v>204</v>
      </c>
      <c r="C14" s="224"/>
      <c r="D14" s="220"/>
      <c r="E14" s="220"/>
      <c r="F14" s="220"/>
      <c r="G14" s="222">
        <v>60000</v>
      </c>
      <c r="H14" s="225"/>
      <c r="I14" s="2"/>
      <c r="J14" s="3"/>
      <c r="K14" s="20">
        <v>6</v>
      </c>
      <c r="L14" s="224" t="s">
        <v>204</v>
      </c>
      <c r="M14" s="224"/>
      <c r="N14" s="164"/>
      <c r="O14" s="165"/>
      <c r="P14" s="166"/>
      <c r="Q14" s="167">
        <v>60000</v>
      </c>
      <c r="R14" s="1"/>
      <c r="S14" s="1"/>
      <c r="T14" s="1"/>
    </row>
    <row r="15" spans="1:20" ht="15.75" thickBot="1" x14ac:dyDescent="0.3">
      <c r="A15" s="214" t="s">
        <v>49</v>
      </c>
      <c r="B15" s="215"/>
      <c r="C15" s="215"/>
      <c r="D15" s="215"/>
      <c r="E15" s="215"/>
      <c r="F15" s="216"/>
      <c r="G15" s="217">
        <f>G9+G10+G11+G12+G13+G14</f>
        <v>1672500</v>
      </c>
      <c r="H15" s="218"/>
      <c r="I15" s="2"/>
      <c r="J15" s="3"/>
      <c r="K15" s="219" t="s">
        <v>49</v>
      </c>
      <c r="L15" s="215"/>
      <c r="M15" s="215"/>
      <c r="N15" s="215"/>
      <c r="O15" s="216"/>
      <c r="P15" s="217">
        <f>G15</f>
        <v>1672500</v>
      </c>
      <c r="Q15" s="221"/>
      <c r="R15" s="1"/>
      <c r="S15" s="1"/>
      <c r="T15" s="1"/>
    </row>
    <row r="16" spans="1:20" ht="24" thickTop="1" x14ac:dyDescent="0.25">
      <c r="A16" s="21" t="s">
        <v>201</v>
      </c>
      <c r="B16" s="158" t="s">
        <v>209</v>
      </c>
      <c r="C16" s="158"/>
      <c r="D16" s="158"/>
      <c r="E16" s="159"/>
      <c r="F16" s="41"/>
      <c r="G16" s="41"/>
      <c r="H16" s="41"/>
      <c r="I16" s="2"/>
      <c r="J16" s="3"/>
      <c r="K16" s="5" t="e">
        <f>- ĐÓNG ĐỦ SỐ TIỀN CỌC CÒN THIẾU</f>
        <v>#NAME?</v>
      </c>
      <c r="L16" s="156" t="s">
        <v>209</v>
      </c>
      <c r="M16" s="156"/>
      <c r="N16" s="157"/>
      <c r="O16" s="156"/>
      <c r="P16" s="41"/>
      <c r="Q16" s="14"/>
      <c r="R16" s="1"/>
      <c r="S16" s="1"/>
      <c r="T16" s="1"/>
    </row>
    <row r="17" spans="1:20" x14ac:dyDescent="0.25">
      <c r="A17" s="21"/>
      <c r="B17" s="41"/>
      <c r="C17" s="41"/>
      <c r="D17" s="41"/>
      <c r="E17" s="203">
        <f>IF($L$5="","",VLOOKUP($B$5,'1147 nguyen duy trinh'!A6:X148,15,0))</f>
        <v>0</v>
      </c>
      <c r="F17" s="203"/>
      <c r="G17" s="42"/>
      <c r="H17" s="41"/>
      <c r="I17" s="2"/>
      <c r="J17" s="3"/>
      <c r="K17" s="5"/>
      <c r="L17" s="41" t="s">
        <v>56</v>
      </c>
      <c r="M17" s="41"/>
      <c r="N17" s="38"/>
      <c r="O17" s="41"/>
      <c r="P17" s="41"/>
      <c r="Q17" s="14"/>
      <c r="R17" s="1"/>
      <c r="S17" s="1"/>
      <c r="T17" s="1"/>
    </row>
    <row r="18" spans="1:20" x14ac:dyDescent="0.25">
      <c r="A18" s="21" t="s">
        <v>50</v>
      </c>
      <c r="B18" s="41"/>
      <c r="C18" s="41"/>
      <c r="D18" s="41"/>
      <c r="E18" s="203">
        <f>G15</f>
        <v>1672500</v>
      </c>
      <c r="F18" s="203"/>
      <c r="G18" s="42"/>
      <c r="H18" s="41"/>
      <c r="I18" s="2"/>
      <c r="J18" s="3"/>
      <c r="K18" s="5" t="s">
        <v>50</v>
      </c>
      <c r="L18" s="41"/>
      <c r="M18" s="41"/>
      <c r="N18" s="38">
        <f t="shared" ref="N18" si="0">E18</f>
        <v>1672500</v>
      </c>
      <c r="O18" s="41"/>
      <c r="P18" s="41"/>
      <c r="Q18" s="14"/>
    </row>
    <row r="19" spans="1:20" x14ac:dyDescent="0.25">
      <c r="A19" s="21" t="s">
        <v>51</v>
      </c>
      <c r="B19" s="41"/>
      <c r="C19" s="41"/>
      <c r="D19" s="41"/>
      <c r="E19" s="203">
        <f>IF($L$5="","",VLOOKUP($B$5,'1147 nguyen duy trinh'!A6:X150,12,0))</f>
        <v>0</v>
      </c>
      <c r="F19" s="203"/>
      <c r="G19" s="41"/>
      <c r="H19" s="41"/>
      <c r="I19" s="2"/>
      <c r="J19" s="3"/>
      <c r="K19" s="5" t="s">
        <v>51</v>
      </c>
      <c r="L19" s="41"/>
      <c r="M19" s="41"/>
      <c r="N19" s="38">
        <v>0</v>
      </c>
      <c r="O19" s="41"/>
      <c r="P19" s="41"/>
      <c r="Q19" s="14"/>
    </row>
    <row r="20" spans="1:20" x14ac:dyDescent="0.25">
      <c r="A20" s="21" t="s">
        <v>53</v>
      </c>
      <c r="B20" s="41"/>
      <c r="C20" s="41"/>
      <c r="D20" s="41"/>
      <c r="E20" s="42"/>
      <c r="F20" s="42"/>
      <c r="G20" s="41"/>
      <c r="H20" s="41"/>
      <c r="I20" s="2"/>
      <c r="J20" s="3"/>
      <c r="K20" s="5" t="s">
        <v>53</v>
      </c>
      <c r="L20" s="41"/>
      <c r="M20" s="41"/>
      <c r="N20" s="41"/>
      <c r="O20" s="41"/>
      <c r="P20" s="41"/>
      <c r="Q20" s="14"/>
    </row>
    <row r="21" spans="1:20" x14ac:dyDescent="0.25">
      <c r="A21" s="209" t="s">
        <v>214</v>
      </c>
      <c r="B21" s="210"/>
      <c r="C21" s="211"/>
      <c r="D21" s="211"/>
      <c r="E21" s="211"/>
      <c r="F21" s="211"/>
      <c r="G21" s="211"/>
      <c r="H21" s="211"/>
      <c r="I21" s="2"/>
      <c r="J21" s="3"/>
      <c r="K21" s="6" t="s">
        <v>54</v>
      </c>
      <c r="L21" s="7"/>
      <c r="M21" s="7" t="s">
        <v>202</v>
      </c>
      <c r="N21" s="7"/>
      <c r="O21" s="41"/>
      <c r="P21" s="41"/>
      <c r="Q21" s="14"/>
    </row>
    <row r="22" spans="1:20" x14ac:dyDescent="0.25">
      <c r="A22" s="22" t="s">
        <v>55</v>
      </c>
      <c r="B22" s="8"/>
      <c r="C22" s="212" t="s">
        <v>211</v>
      </c>
      <c r="D22" s="212"/>
      <c r="E22" s="212"/>
      <c r="F22" s="212"/>
      <c r="G22" s="212"/>
      <c r="H22" s="212"/>
      <c r="I22" s="9"/>
      <c r="J22" s="3"/>
      <c r="K22" s="8"/>
      <c r="L22" s="11" t="s">
        <v>56</v>
      </c>
      <c r="M22" s="11"/>
      <c r="N22" s="11"/>
      <c r="O22" s="11"/>
      <c r="P22" s="11"/>
      <c r="Q22" s="16"/>
    </row>
    <row r="23" spans="1:20" x14ac:dyDescent="0.25">
      <c r="A23" s="18"/>
      <c r="B23" s="41"/>
      <c r="C23" s="212" t="s">
        <v>212</v>
      </c>
      <c r="D23" s="212"/>
      <c r="E23" s="212"/>
      <c r="F23" s="212"/>
      <c r="G23" s="212"/>
      <c r="H23" s="212"/>
      <c r="I23" s="213"/>
      <c r="J23" s="3"/>
      <c r="K23" s="41"/>
      <c r="L23" s="11" t="s">
        <v>57</v>
      </c>
      <c r="M23" s="11"/>
      <c r="N23" s="11"/>
      <c r="O23" s="11"/>
      <c r="P23" s="11"/>
      <c r="Q23" s="16"/>
    </row>
    <row r="24" spans="1:20" x14ac:dyDescent="0.25">
      <c r="A24" s="18"/>
      <c r="B24" s="41"/>
      <c r="C24" s="212" t="s">
        <v>213</v>
      </c>
      <c r="D24" s="212"/>
      <c r="E24" s="212"/>
      <c r="F24" s="212"/>
      <c r="G24" s="212"/>
      <c r="H24" s="212"/>
      <c r="I24" s="213"/>
      <c r="J24" s="3"/>
      <c r="K24" s="41"/>
      <c r="L24" s="11" t="s">
        <v>203</v>
      </c>
      <c r="M24" s="11"/>
      <c r="N24" s="11"/>
      <c r="O24" s="11"/>
      <c r="P24" s="11"/>
      <c r="Q24" s="16"/>
    </row>
    <row r="25" spans="1:20" x14ac:dyDescent="0.25">
      <c r="A25" s="18"/>
      <c r="B25" s="41"/>
      <c r="C25" s="212"/>
      <c r="D25" s="212"/>
      <c r="E25" s="212"/>
      <c r="F25" s="212"/>
      <c r="G25" s="212"/>
      <c r="H25" s="212"/>
      <c r="I25" s="213"/>
      <c r="J25" s="3"/>
      <c r="K25" s="194" t="s">
        <v>58</v>
      </c>
      <c r="L25" s="195" t="s">
        <v>210</v>
      </c>
      <c r="M25" s="196"/>
      <c r="N25" s="196"/>
      <c r="O25" s="196"/>
      <c r="P25" s="196"/>
      <c r="Q25" s="197"/>
    </row>
    <row r="26" spans="1:20" ht="15" customHeight="1" x14ac:dyDescent="0.25">
      <c r="A26" s="204" t="s">
        <v>58</v>
      </c>
      <c r="B26" s="41"/>
      <c r="C26" s="205" t="s">
        <v>215</v>
      </c>
      <c r="D26" s="205"/>
      <c r="E26" s="205"/>
      <c r="F26" s="205"/>
      <c r="G26" s="205"/>
      <c r="H26" s="205"/>
      <c r="I26" s="206"/>
      <c r="J26" s="3"/>
      <c r="K26" s="194"/>
      <c r="L26" s="198"/>
      <c r="M26" s="198"/>
      <c r="N26" s="198"/>
      <c r="O26" s="198"/>
      <c r="P26" s="198"/>
      <c r="Q26" s="199"/>
    </row>
    <row r="27" spans="1:20" x14ac:dyDescent="0.25">
      <c r="A27" s="204"/>
      <c r="B27" s="41"/>
      <c r="C27" s="207"/>
      <c r="D27" s="207"/>
      <c r="E27" s="207"/>
      <c r="F27" s="207"/>
      <c r="G27" s="207"/>
      <c r="H27" s="207"/>
      <c r="I27" s="208"/>
      <c r="J27" s="3"/>
      <c r="K27" s="194"/>
      <c r="L27" s="200"/>
      <c r="M27" s="200"/>
      <c r="N27" s="200"/>
      <c r="O27" s="200"/>
      <c r="P27" s="200"/>
      <c r="Q27" s="201"/>
    </row>
    <row r="28" spans="1:20" x14ac:dyDescent="0.25">
      <c r="A28" s="181" t="s">
        <v>59</v>
      </c>
      <c r="B28" s="182"/>
      <c r="C28" s="182"/>
      <c r="D28" s="182"/>
      <c r="E28" s="30"/>
      <c r="F28" s="182" t="s">
        <v>60</v>
      </c>
      <c r="G28" s="182"/>
      <c r="H28" s="182"/>
      <c r="I28" s="33"/>
      <c r="J28" s="34"/>
      <c r="K28" s="182" t="s">
        <v>59</v>
      </c>
      <c r="L28" s="182"/>
      <c r="M28" s="182"/>
      <c r="N28" s="30"/>
      <c r="O28" s="202" t="s">
        <v>60</v>
      </c>
      <c r="P28" s="202"/>
      <c r="Q28" s="17"/>
    </row>
    <row r="29" spans="1:20" ht="15.75" thickBot="1" x14ac:dyDescent="0.3">
      <c r="A29" s="181" t="s">
        <v>196</v>
      </c>
      <c r="B29" s="182"/>
      <c r="C29" s="182"/>
      <c r="D29" s="182"/>
      <c r="E29" s="30"/>
      <c r="F29" s="30"/>
      <c r="G29" s="30"/>
      <c r="H29" s="30"/>
      <c r="I29" s="33"/>
      <c r="J29" s="34"/>
      <c r="K29" s="182" t="s">
        <v>196</v>
      </c>
      <c r="L29" s="182"/>
      <c r="M29" s="182"/>
      <c r="N29" s="30"/>
      <c r="O29" s="42"/>
      <c r="P29" s="42"/>
      <c r="Q29" s="14"/>
    </row>
    <row r="30" spans="1:20" ht="15.75" thickTop="1" x14ac:dyDescent="0.25">
      <c r="A30" s="186" t="s">
        <v>197</v>
      </c>
      <c r="B30" s="187"/>
      <c r="C30" s="187"/>
      <c r="D30" s="188"/>
      <c r="E30" s="189"/>
      <c r="F30" s="189"/>
      <c r="G30" s="189"/>
      <c r="H30" s="189"/>
      <c r="I30" s="190"/>
      <c r="J30" s="41"/>
      <c r="K30" s="191" t="s">
        <v>197</v>
      </c>
      <c r="L30" s="191"/>
      <c r="M30" s="188" t="s">
        <v>218</v>
      </c>
      <c r="N30" s="189"/>
      <c r="O30" s="189"/>
      <c r="P30" s="189"/>
      <c r="Q30" s="190"/>
    </row>
    <row r="31" spans="1:20" x14ac:dyDescent="0.25">
      <c r="A31" s="23"/>
      <c r="B31" s="42"/>
      <c r="C31" s="42"/>
      <c r="D31" s="192"/>
      <c r="E31" s="182"/>
      <c r="F31" s="182"/>
      <c r="G31" s="182"/>
      <c r="H31" s="182"/>
      <c r="I31" s="193"/>
      <c r="J31" s="41"/>
      <c r="K31" s="42"/>
      <c r="L31" s="42"/>
      <c r="M31" s="192" t="s">
        <v>216</v>
      </c>
      <c r="N31" s="182"/>
      <c r="O31" s="182"/>
      <c r="P31" s="182"/>
      <c r="Q31" s="193"/>
    </row>
    <row r="32" spans="1:20" x14ac:dyDescent="0.25">
      <c r="A32" s="31"/>
      <c r="B32" s="32"/>
      <c r="C32" s="32"/>
      <c r="D32" s="183"/>
      <c r="E32" s="184"/>
      <c r="F32" s="184"/>
      <c r="G32" s="184"/>
      <c r="H32" s="184"/>
      <c r="I32" s="185"/>
      <c r="J32" s="29"/>
      <c r="K32" s="29"/>
      <c r="L32" s="29"/>
      <c r="M32" s="183" t="s">
        <v>217</v>
      </c>
      <c r="N32" s="184"/>
      <c r="O32" s="184"/>
      <c r="P32" s="184"/>
      <c r="Q32" s="185"/>
    </row>
    <row r="33" spans="1:17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1:1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</row>
    <row r="56" spans="1:1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</sheetData>
  <mergeCells count="74">
    <mergeCell ref="P8:Q8"/>
    <mergeCell ref="A2:H2"/>
    <mergeCell ref="K2:P2"/>
    <mergeCell ref="R2:T2"/>
    <mergeCell ref="B3:G3"/>
    <mergeCell ref="L3:P3"/>
    <mergeCell ref="G5:H5"/>
    <mergeCell ref="B8:C8"/>
    <mergeCell ref="D8:F8"/>
    <mergeCell ref="G8:H8"/>
    <mergeCell ref="L8:M8"/>
    <mergeCell ref="N8:O8"/>
    <mergeCell ref="P10:Q10"/>
    <mergeCell ref="B9:C9"/>
    <mergeCell ref="D9:F9"/>
    <mergeCell ref="G9:H9"/>
    <mergeCell ref="L9:M9"/>
    <mergeCell ref="N9:O9"/>
    <mergeCell ref="P9:Q9"/>
    <mergeCell ref="B10:C10"/>
    <mergeCell ref="D10:F10"/>
    <mergeCell ref="G10:H10"/>
    <mergeCell ref="L10:M10"/>
    <mergeCell ref="N10:O10"/>
    <mergeCell ref="P11:Q11"/>
    <mergeCell ref="B12:C12"/>
    <mergeCell ref="D12:F12"/>
    <mergeCell ref="G12:H12"/>
    <mergeCell ref="L12:M12"/>
    <mergeCell ref="B11:C11"/>
    <mergeCell ref="D11:F11"/>
    <mergeCell ref="G11:H11"/>
    <mergeCell ref="L11:M11"/>
    <mergeCell ref="N11:O11"/>
    <mergeCell ref="A15:F15"/>
    <mergeCell ref="G15:H15"/>
    <mergeCell ref="K15:O15"/>
    <mergeCell ref="N12:O12"/>
    <mergeCell ref="P15:Q15"/>
    <mergeCell ref="P12:Q12"/>
    <mergeCell ref="B13:C13"/>
    <mergeCell ref="D13:F13"/>
    <mergeCell ref="G13:H13"/>
    <mergeCell ref="B14:C14"/>
    <mergeCell ref="D14:F14"/>
    <mergeCell ref="G14:H14"/>
    <mergeCell ref="L13:M13"/>
    <mergeCell ref="L14:M14"/>
    <mergeCell ref="E17:F17"/>
    <mergeCell ref="A26:A27"/>
    <mergeCell ref="C26:I27"/>
    <mergeCell ref="E18:F18"/>
    <mergeCell ref="E19:F19"/>
    <mergeCell ref="A21:H21"/>
    <mergeCell ref="C22:H22"/>
    <mergeCell ref="C23:I23"/>
    <mergeCell ref="C24:I24"/>
    <mergeCell ref="C25:I25"/>
    <mergeCell ref="K25:K27"/>
    <mergeCell ref="L25:Q27"/>
    <mergeCell ref="A28:D28"/>
    <mergeCell ref="F28:H28"/>
    <mergeCell ref="K28:M28"/>
    <mergeCell ref="O28:P28"/>
    <mergeCell ref="A29:D29"/>
    <mergeCell ref="K29:M29"/>
    <mergeCell ref="D32:I32"/>
    <mergeCell ref="M32:Q32"/>
    <mergeCell ref="A30:C30"/>
    <mergeCell ref="D30:I30"/>
    <mergeCell ref="K30:L30"/>
    <mergeCell ref="M30:Q30"/>
    <mergeCell ref="D31:I31"/>
    <mergeCell ref="M31:Q31"/>
  </mergeCells>
  <pageMargins left="0" right="0" top="0.75" bottom="0.25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'1147 nguyen duy trinh'!$A$6:$A$148</xm:f>
          </x14:formula1>
          <xm:sqref>L5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opLeftCell="A73" workbookViewId="0">
      <selection activeCell="L39" sqref="L39"/>
    </sheetView>
  </sheetViews>
  <sheetFormatPr defaultRowHeight="15" x14ac:dyDescent="0.25"/>
  <cols>
    <col min="1" max="1" width="9.140625" style="139"/>
    <col min="2" max="2" width="10" style="139" customWidth="1"/>
    <col min="3" max="3" width="9.140625" style="139"/>
    <col min="4" max="4" width="7.5703125" style="139" bestFit="1" customWidth="1"/>
    <col min="5" max="5" width="6.7109375" style="139" bestFit="1" customWidth="1"/>
    <col min="6" max="6" width="6.85546875" style="139" customWidth="1"/>
    <col min="7" max="8" width="9.140625" style="139"/>
    <col min="9" max="9" width="7.7109375" style="139" customWidth="1"/>
    <col min="10" max="10" width="8.28515625" style="139" customWidth="1"/>
    <col min="11" max="11" width="9.42578125" style="139" bestFit="1" customWidth="1"/>
    <col min="12" max="13" width="9.140625" style="139"/>
    <col min="14" max="14" width="13.42578125" style="139" bestFit="1" customWidth="1"/>
    <col min="15" max="15" width="10.5703125" style="139" customWidth="1"/>
    <col min="16" max="16384" width="9.140625" style="139"/>
  </cols>
  <sheetData>
    <row r="1" spans="1:20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140"/>
      <c r="L1" s="140"/>
      <c r="M1" s="140"/>
      <c r="N1" s="140"/>
      <c r="O1" s="140"/>
      <c r="P1" s="140"/>
      <c r="Q1" s="140"/>
      <c r="R1" s="138"/>
      <c r="S1" s="138"/>
      <c r="T1" s="138"/>
    </row>
    <row r="2" spans="1:20" x14ac:dyDescent="0.25">
      <c r="A2" s="194"/>
      <c r="B2" s="194"/>
      <c r="C2" s="194"/>
      <c r="D2" s="194"/>
      <c r="E2" s="194"/>
      <c r="F2" s="194"/>
      <c r="G2" s="194"/>
      <c r="H2" s="194"/>
      <c r="I2" s="41"/>
      <c r="J2" s="41"/>
      <c r="K2" s="242" t="s">
        <v>198</v>
      </c>
      <c r="L2" s="242"/>
      <c r="M2" s="242"/>
      <c r="N2" s="242"/>
      <c r="O2" s="242"/>
      <c r="P2" s="242"/>
      <c r="Q2" s="140"/>
      <c r="R2" s="236"/>
      <c r="S2" s="236"/>
      <c r="T2" s="236"/>
    </row>
    <row r="3" spans="1:20" x14ac:dyDescent="0.25">
      <c r="A3" s="41"/>
      <c r="B3" s="237"/>
      <c r="C3" s="237"/>
      <c r="D3" s="237"/>
      <c r="E3" s="237"/>
      <c r="F3" s="237"/>
      <c r="G3" s="237"/>
      <c r="H3" s="35"/>
      <c r="I3" s="35"/>
      <c r="J3" s="35"/>
      <c r="K3" s="141"/>
      <c r="L3" s="251" t="s">
        <v>199</v>
      </c>
      <c r="M3" s="251"/>
      <c r="N3" s="251"/>
      <c r="O3" s="251"/>
      <c r="P3" s="251"/>
      <c r="Q3" s="140"/>
      <c r="R3" s="13"/>
      <c r="S3" s="13"/>
      <c r="T3" s="13"/>
    </row>
    <row r="4" spans="1:20" x14ac:dyDescent="0.25">
      <c r="A4" s="39"/>
      <c r="B4" s="41"/>
      <c r="C4" s="41"/>
      <c r="D4" s="41"/>
      <c r="E4" s="41"/>
      <c r="F4" s="41"/>
      <c r="G4" s="41"/>
      <c r="H4" s="41"/>
      <c r="I4" s="41"/>
      <c r="J4" s="41"/>
      <c r="K4" s="143" t="s">
        <v>34</v>
      </c>
      <c r="L4" s="140"/>
      <c r="M4" s="140"/>
      <c r="N4" s="140"/>
      <c r="O4" s="140"/>
      <c r="P4" s="140"/>
      <c r="Q4" s="140"/>
      <c r="R4" s="13"/>
      <c r="S4" s="13"/>
      <c r="T4" s="13"/>
    </row>
    <row r="5" spans="1:20" x14ac:dyDescent="0.25">
      <c r="A5" s="41"/>
      <c r="B5" s="15"/>
      <c r="C5" s="41"/>
      <c r="D5" s="41"/>
      <c r="E5" s="41"/>
      <c r="F5" s="42"/>
      <c r="G5" s="238"/>
      <c r="H5" s="238"/>
      <c r="I5" s="41"/>
      <c r="J5" s="41"/>
      <c r="K5" s="140" t="s">
        <v>35</v>
      </c>
      <c r="L5" s="146" t="s">
        <v>71</v>
      </c>
      <c r="M5" s="140"/>
      <c r="N5" s="145" t="s">
        <v>36</v>
      </c>
      <c r="O5" s="140" t="e">
        <f>IF($L$5="","",VLOOKUP($L$5,'1147 nguyen duy trinh'!A6:X148,21,0))</f>
        <v>#N/A</v>
      </c>
      <c r="P5" s="140"/>
      <c r="Q5" s="140"/>
      <c r="R5" s="13"/>
      <c r="S5" s="13"/>
      <c r="T5" s="13"/>
    </row>
    <row r="6" spans="1:20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140" t="s">
        <v>38</v>
      </c>
      <c r="L6" s="140"/>
      <c r="M6" s="140"/>
      <c r="N6" s="140"/>
      <c r="O6" s="140"/>
      <c r="P6" s="140"/>
      <c r="Q6" s="140"/>
      <c r="R6" s="13"/>
      <c r="S6" s="13"/>
      <c r="T6" s="13"/>
    </row>
    <row r="7" spans="1:20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140" t="s">
        <v>40</v>
      </c>
      <c r="L7" s="140"/>
      <c r="M7" s="140"/>
      <c r="N7" s="140"/>
      <c r="O7" s="140"/>
      <c r="P7" s="140"/>
      <c r="Q7" s="140"/>
      <c r="R7" s="13"/>
      <c r="S7" s="13"/>
      <c r="T7" s="13"/>
    </row>
    <row r="8" spans="1:20" x14ac:dyDescent="0.25">
      <c r="A8" s="42"/>
      <c r="B8" s="194"/>
      <c r="C8" s="194"/>
      <c r="D8" s="194"/>
      <c r="E8" s="194"/>
      <c r="F8" s="194"/>
      <c r="G8" s="194"/>
      <c r="H8" s="194"/>
      <c r="I8" s="41"/>
      <c r="J8" s="41"/>
      <c r="K8" s="145" t="s">
        <v>41</v>
      </c>
      <c r="L8" s="242" t="s">
        <v>42</v>
      </c>
      <c r="M8" s="242"/>
      <c r="N8" s="242" t="s">
        <v>43</v>
      </c>
      <c r="O8" s="242"/>
      <c r="P8" s="242" t="s">
        <v>44</v>
      </c>
      <c r="Q8" s="242"/>
      <c r="R8" s="13"/>
      <c r="S8" s="13"/>
      <c r="T8" s="13"/>
    </row>
    <row r="9" spans="1:20" x14ac:dyDescent="0.25">
      <c r="A9" s="136"/>
      <c r="B9" s="254"/>
      <c r="C9" s="254"/>
      <c r="D9" s="238"/>
      <c r="E9" s="238"/>
      <c r="F9" s="238"/>
      <c r="G9" s="255"/>
      <c r="H9" s="255"/>
      <c r="I9" s="41"/>
      <c r="J9" s="41"/>
      <c r="K9" s="147">
        <v>1</v>
      </c>
      <c r="L9" s="246" t="s">
        <v>45</v>
      </c>
      <c r="M9" s="246"/>
      <c r="N9" s="249"/>
      <c r="O9" s="249"/>
      <c r="P9" s="248">
        <f>G9</f>
        <v>0</v>
      </c>
      <c r="Q9" s="248"/>
      <c r="R9" s="138"/>
      <c r="S9" s="138"/>
      <c r="T9" s="138"/>
    </row>
    <row r="10" spans="1:20" ht="30.75" customHeight="1" x14ac:dyDescent="0.25">
      <c r="A10" s="136"/>
      <c r="B10" s="254"/>
      <c r="C10" s="254"/>
      <c r="D10" s="257"/>
      <c r="E10" s="257"/>
      <c r="F10" s="257"/>
      <c r="G10" s="255"/>
      <c r="H10" s="255"/>
      <c r="I10" s="41"/>
      <c r="J10" s="41"/>
      <c r="K10" s="147">
        <v>2</v>
      </c>
      <c r="L10" s="246" t="s">
        <v>46</v>
      </c>
      <c r="M10" s="246"/>
      <c r="N10" s="250">
        <f>D10</f>
        <v>0</v>
      </c>
      <c r="O10" s="250"/>
      <c r="P10" s="248">
        <f>G10</f>
        <v>0</v>
      </c>
      <c r="Q10" s="248"/>
      <c r="R10" s="138"/>
      <c r="S10" s="138"/>
      <c r="T10" s="138"/>
    </row>
    <row r="11" spans="1:20" x14ac:dyDescent="0.25">
      <c r="A11" s="136"/>
      <c r="B11" s="254"/>
      <c r="C11" s="254"/>
      <c r="D11" s="256"/>
      <c r="E11" s="256"/>
      <c r="F11" s="256"/>
      <c r="G11" s="255"/>
      <c r="H11" s="255"/>
      <c r="I11" s="41"/>
      <c r="J11" s="41"/>
      <c r="K11" s="147">
        <v>3</v>
      </c>
      <c r="L11" s="246" t="s">
        <v>47</v>
      </c>
      <c r="M11" s="246"/>
      <c r="N11" s="247">
        <f>D11</f>
        <v>0</v>
      </c>
      <c r="O11" s="247"/>
      <c r="P11" s="248">
        <f>G11</f>
        <v>0</v>
      </c>
      <c r="Q11" s="248"/>
      <c r="R11" s="138"/>
      <c r="S11" s="138"/>
      <c r="T11" s="138"/>
    </row>
    <row r="12" spans="1:20" x14ac:dyDescent="0.25">
      <c r="A12" s="136"/>
      <c r="B12" s="254"/>
      <c r="C12" s="254"/>
      <c r="D12" s="238"/>
      <c r="E12" s="238"/>
      <c r="F12" s="238"/>
      <c r="G12" s="255"/>
      <c r="H12" s="255"/>
      <c r="I12" s="41"/>
      <c r="J12" s="41"/>
      <c r="K12" s="147">
        <v>4</v>
      </c>
      <c r="L12" s="246" t="s">
        <v>48</v>
      </c>
      <c r="M12" s="246"/>
      <c r="N12" s="249"/>
      <c r="O12" s="249"/>
      <c r="P12" s="248">
        <f>G12</f>
        <v>0</v>
      </c>
      <c r="Q12" s="248"/>
      <c r="R12" s="138"/>
      <c r="S12" s="138"/>
      <c r="T12" s="138"/>
    </row>
    <row r="13" spans="1:20" x14ac:dyDescent="0.25">
      <c r="A13" s="194"/>
      <c r="B13" s="194"/>
      <c r="C13" s="194"/>
      <c r="D13" s="194"/>
      <c r="E13" s="194"/>
      <c r="F13" s="194"/>
      <c r="G13" s="203"/>
      <c r="H13" s="203"/>
      <c r="I13" s="41"/>
      <c r="J13" s="41"/>
      <c r="K13" s="242" t="s">
        <v>49</v>
      </c>
      <c r="L13" s="242"/>
      <c r="M13" s="242"/>
      <c r="N13" s="242"/>
      <c r="O13" s="242"/>
      <c r="P13" s="243">
        <f>G13</f>
        <v>0</v>
      </c>
      <c r="Q13" s="243"/>
      <c r="R13" s="138"/>
      <c r="S13" s="138"/>
      <c r="T13" s="138"/>
    </row>
    <row r="14" spans="1:20" x14ac:dyDescent="0.25">
      <c r="A14" s="5"/>
      <c r="B14" s="41"/>
      <c r="C14" s="41"/>
      <c r="D14" s="41"/>
      <c r="E14" s="42"/>
      <c r="F14" s="41"/>
      <c r="G14" s="41"/>
      <c r="H14" s="41"/>
      <c r="I14" s="41"/>
      <c r="J14" s="41"/>
      <c r="K14" s="148" t="e">
        <f>- ĐÓNG ĐỦ SỐ TIỀN CỌC CÒN THIẾU</f>
        <v>#NAME?</v>
      </c>
      <c r="L14" s="144" t="s">
        <v>209</v>
      </c>
      <c r="M14" s="144"/>
      <c r="N14" s="149"/>
      <c r="O14" s="144"/>
      <c r="P14" s="140"/>
      <c r="Q14" s="140"/>
      <c r="R14" s="138"/>
      <c r="S14" s="138"/>
      <c r="T14" s="138"/>
    </row>
    <row r="15" spans="1:20" x14ac:dyDescent="0.25">
      <c r="A15" s="5"/>
      <c r="B15" s="41"/>
      <c r="C15" s="41"/>
      <c r="D15" s="41"/>
      <c r="E15" s="203"/>
      <c r="F15" s="203"/>
      <c r="G15" s="42"/>
      <c r="H15" s="41"/>
      <c r="I15" s="41"/>
      <c r="J15" s="41"/>
      <c r="K15" s="148"/>
      <c r="L15" s="140"/>
      <c r="M15" s="140"/>
      <c r="N15" s="150"/>
      <c r="O15" s="140"/>
      <c r="P15" s="140"/>
      <c r="Q15" s="140"/>
      <c r="R15" s="138"/>
      <c r="S15" s="138"/>
      <c r="T15" s="138"/>
    </row>
    <row r="16" spans="1:20" x14ac:dyDescent="0.25">
      <c r="A16" s="5"/>
      <c r="B16" s="41"/>
      <c r="C16" s="41"/>
      <c r="D16" s="41"/>
      <c r="E16" s="203"/>
      <c r="F16" s="203"/>
      <c r="G16" s="42"/>
      <c r="H16" s="41"/>
      <c r="I16" s="41"/>
      <c r="J16" s="41"/>
      <c r="K16" s="148" t="s">
        <v>201</v>
      </c>
      <c r="L16" s="140" t="s">
        <v>200</v>
      </c>
      <c r="M16" s="140"/>
      <c r="N16" s="150">
        <f t="shared" ref="N16:N20" si="0">E16</f>
        <v>0</v>
      </c>
      <c r="O16" s="140"/>
      <c r="P16" s="140"/>
      <c r="Q16" s="140"/>
      <c r="R16" s="138"/>
      <c r="S16" s="138"/>
      <c r="T16" s="138"/>
    </row>
    <row r="17" spans="1:17" x14ac:dyDescent="0.25">
      <c r="A17" s="5"/>
      <c r="B17" s="41"/>
      <c r="C17" s="41"/>
      <c r="D17" s="41"/>
      <c r="E17" s="203"/>
      <c r="F17" s="203"/>
      <c r="G17" s="42"/>
      <c r="H17" s="41"/>
      <c r="I17" s="41"/>
      <c r="J17" s="41"/>
      <c r="K17" s="148" t="s">
        <v>50</v>
      </c>
      <c r="L17" s="140"/>
      <c r="M17" s="140"/>
      <c r="N17" s="150">
        <f t="shared" si="0"/>
        <v>0</v>
      </c>
      <c r="O17" s="140"/>
      <c r="P17" s="140"/>
      <c r="Q17" s="140"/>
    </row>
    <row r="18" spans="1:17" x14ac:dyDescent="0.25">
      <c r="A18" s="5"/>
      <c r="B18" s="41"/>
      <c r="C18" s="41"/>
      <c r="D18" s="41"/>
      <c r="E18" s="203"/>
      <c r="F18" s="203"/>
      <c r="G18" s="41"/>
      <c r="H18" s="41"/>
      <c r="I18" s="41"/>
      <c r="J18" s="41"/>
      <c r="K18" s="148" t="s">
        <v>51</v>
      </c>
      <c r="L18" s="140"/>
      <c r="M18" s="140"/>
      <c r="N18" s="150">
        <v>0</v>
      </c>
      <c r="O18" s="140"/>
      <c r="P18" s="140"/>
      <c r="Q18" s="140"/>
    </row>
    <row r="19" spans="1:17" x14ac:dyDescent="0.25">
      <c r="A19" s="5"/>
      <c r="B19" s="41"/>
      <c r="C19" s="41"/>
      <c r="D19" s="41"/>
      <c r="E19" s="203"/>
      <c r="F19" s="203"/>
      <c r="G19" s="41"/>
      <c r="H19" s="41"/>
      <c r="I19" s="41"/>
      <c r="J19" s="41"/>
      <c r="K19" s="148"/>
      <c r="L19" s="140" t="s">
        <v>204</v>
      </c>
      <c r="M19" s="140"/>
      <c r="N19" s="150">
        <f t="shared" si="0"/>
        <v>0</v>
      </c>
      <c r="O19" s="140"/>
      <c r="P19" s="140"/>
      <c r="Q19" s="140"/>
    </row>
    <row r="20" spans="1:17" x14ac:dyDescent="0.25">
      <c r="A20" s="41"/>
      <c r="B20" s="41"/>
      <c r="C20" s="41"/>
      <c r="D20" s="41"/>
      <c r="E20" s="203"/>
      <c r="F20" s="203"/>
      <c r="G20" s="41"/>
      <c r="H20" s="41"/>
      <c r="I20" s="41"/>
      <c r="J20" s="41"/>
      <c r="K20" s="140"/>
      <c r="L20" s="140" t="s">
        <v>52</v>
      </c>
      <c r="M20" s="140"/>
      <c r="N20" s="151">
        <f t="shared" si="0"/>
        <v>0</v>
      </c>
      <c r="O20" s="140"/>
      <c r="P20" s="140"/>
      <c r="Q20" s="140"/>
    </row>
    <row r="21" spans="1:17" x14ac:dyDescent="0.25">
      <c r="A21" s="5"/>
      <c r="B21" s="41"/>
      <c r="C21" s="41"/>
      <c r="D21" s="41"/>
      <c r="E21" s="42"/>
      <c r="F21" s="42"/>
      <c r="G21" s="41"/>
      <c r="H21" s="41"/>
      <c r="I21" s="41"/>
      <c r="J21" s="41"/>
      <c r="K21" s="148" t="s">
        <v>53</v>
      </c>
      <c r="L21" s="140"/>
      <c r="M21" s="140"/>
      <c r="N21" s="140"/>
      <c r="O21" s="140"/>
      <c r="P21" s="140"/>
      <c r="Q21" s="140"/>
    </row>
    <row r="22" spans="1:17" x14ac:dyDescent="0.25">
      <c r="A22" s="253"/>
      <c r="B22" s="211"/>
      <c r="C22" s="211"/>
      <c r="D22" s="211"/>
      <c r="E22" s="211"/>
      <c r="F22" s="211"/>
      <c r="G22" s="211"/>
      <c r="H22" s="211"/>
      <c r="I22" s="41"/>
      <c r="J22" s="41"/>
      <c r="K22" s="148" t="s">
        <v>54</v>
      </c>
      <c r="L22" s="140"/>
      <c r="M22" s="140" t="s">
        <v>202</v>
      </c>
      <c r="N22" s="140"/>
      <c r="O22" s="140"/>
      <c r="P22" s="140"/>
      <c r="Q22" s="140"/>
    </row>
    <row r="23" spans="1:17" x14ac:dyDescent="0.25">
      <c r="A23" s="41"/>
      <c r="B23" s="41"/>
      <c r="C23" s="211"/>
      <c r="D23" s="211"/>
      <c r="E23" s="211"/>
      <c r="F23" s="211"/>
      <c r="G23" s="211"/>
      <c r="H23" s="211"/>
      <c r="I23" s="41"/>
      <c r="J23" s="41"/>
      <c r="K23" s="140"/>
      <c r="L23" s="140" t="s">
        <v>56</v>
      </c>
      <c r="M23" s="140"/>
      <c r="N23" s="140"/>
      <c r="O23" s="140"/>
      <c r="P23" s="140"/>
      <c r="Q23" s="140"/>
    </row>
    <row r="24" spans="1:17" x14ac:dyDescent="0.25">
      <c r="A24" s="41"/>
      <c r="B24" s="41"/>
      <c r="C24" s="211"/>
      <c r="D24" s="211"/>
      <c r="E24" s="211"/>
      <c r="F24" s="211"/>
      <c r="G24" s="211"/>
      <c r="H24" s="211"/>
      <c r="I24" s="211"/>
      <c r="J24" s="41"/>
      <c r="K24" s="140"/>
      <c r="L24" s="140" t="s">
        <v>57</v>
      </c>
      <c r="M24" s="140"/>
      <c r="N24" s="140"/>
      <c r="O24" s="140"/>
      <c r="P24" s="140"/>
      <c r="Q24" s="140"/>
    </row>
    <row r="25" spans="1:17" x14ac:dyDescent="0.25">
      <c r="A25" s="41"/>
      <c r="B25" s="41"/>
      <c r="C25" s="211"/>
      <c r="D25" s="211"/>
      <c r="E25" s="211"/>
      <c r="F25" s="211"/>
      <c r="G25" s="211"/>
      <c r="H25" s="211"/>
      <c r="I25" s="211"/>
      <c r="J25" s="41"/>
      <c r="K25" s="140"/>
      <c r="L25" s="140" t="s">
        <v>203</v>
      </c>
      <c r="M25" s="140"/>
      <c r="N25" s="140"/>
      <c r="O25" s="140"/>
      <c r="P25" s="140"/>
      <c r="Q25" s="140"/>
    </row>
    <row r="26" spans="1:17" x14ac:dyDescent="0.25">
      <c r="A26" s="41"/>
      <c r="B26" s="41"/>
      <c r="C26" s="211"/>
      <c r="D26" s="211"/>
      <c r="E26" s="211"/>
      <c r="F26" s="211"/>
      <c r="G26" s="211"/>
      <c r="H26" s="211"/>
      <c r="I26" s="211"/>
      <c r="J26" s="41"/>
      <c r="K26" s="242" t="s">
        <v>58</v>
      </c>
      <c r="L26" s="244" t="s">
        <v>210</v>
      </c>
      <c r="M26" s="245"/>
      <c r="N26" s="245"/>
      <c r="O26" s="245"/>
      <c r="P26" s="245"/>
      <c r="Q26" s="245"/>
    </row>
    <row r="27" spans="1:17" x14ac:dyDescent="0.25">
      <c r="A27" s="194"/>
      <c r="B27" s="41"/>
      <c r="C27" s="252"/>
      <c r="D27" s="252"/>
      <c r="E27" s="252"/>
      <c r="F27" s="252"/>
      <c r="G27" s="252"/>
      <c r="H27" s="252"/>
      <c r="I27" s="252"/>
      <c r="J27" s="41"/>
      <c r="K27" s="242"/>
      <c r="L27" s="245"/>
      <c r="M27" s="245"/>
      <c r="N27" s="245"/>
      <c r="O27" s="245"/>
      <c r="P27" s="245"/>
      <c r="Q27" s="245"/>
    </row>
    <row r="28" spans="1:17" x14ac:dyDescent="0.25">
      <c r="A28" s="194"/>
      <c r="B28" s="41"/>
      <c r="C28" s="252"/>
      <c r="D28" s="252"/>
      <c r="E28" s="252"/>
      <c r="F28" s="252"/>
      <c r="G28" s="252"/>
      <c r="H28" s="252"/>
      <c r="I28" s="252"/>
      <c r="J28" s="41"/>
      <c r="K28" s="242"/>
      <c r="L28" s="245"/>
      <c r="M28" s="245"/>
      <c r="N28" s="245"/>
      <c r="O28" s="245"/>
      <c r="P28" s="245"/>
      <c r="Q28" s="245"/>
    </row>
    <row r="29" spans="1:17" x14ac:dyDescent="0.25">
      <c r="A29" s="182"/>
      <c r="B29" s="182"/>
      <c r="C29" s="182"/>
      <c r="D29" s="182"/>
      <c r="E29" s="30"/>
      <c r="F29" s="182"/>
      <c r="G29" s="182"/>
      <c r="H29" s="182"/>
      <c r="I29" s="42"/>
      <c r="J29" s="42"/>
      <c r="K29" s="240" t="s">
        <v>59</v>
      </c>
      <c r="L29" s="240"/>
      <c r="M29" s="240"/>
      <c r="N29" s="152"/>
      <c r="O29" s="240" t="s">
        <v>60</v>
      </c>
      <c r="P29" s="240"/>
      <c r="Q29" s="153"/>
    </row>
    <row r="30" spans="1:17" x14ac:dyDescent="0.25">
      <c r="A30" s="182"/>
      <c r="B30" s="182"/>
      <c r="C30" s="182"/>
      <c r="D30" s="182"/>
      <c r="E30" s="30"/>
      <c r="F30" s="30"/>
      <c r="G30" s="30"/>
      <c r="H30" s="30"/>
      <c r="I30" s="42"/>
      <c r="J30" s="42"/>
      <c r="K30" s="240" t="s">
        <v>196</v>
      </c>
      <c r="L30" s="240"/>
      <c r="M30" s="240"/>
      <c r="N30" s="152"/>
      <c r="O30" s="145"/>
      <c r="P30" s="145"/>
      <c r="Q30" s="140"/>
    </row>
    <row r="31" spans="1:17" x14ac:dyDescent="0.25">
      <c r="A31" s="187"/>
      <c r="B31" s="187"/>
      <c r="C31" s="187"/>
      <c r="D31" s="182"/>
      <c r="E31" s="182"/>
      <c r="F31" s="182"/>
      <c r="G31" s="182"/>
      <c r="H31" s="182"/>
      <c r="I31" s="182"/>
      <c r="J31" s="41"/>
      <c r="K31" s="241" t="s">
        <v>197</v>
      </c>
      <c r="L31" s="241"/>
      <c r="M31" s="240" t="s">
        <v>196</v>
      </c>
      <c r="N31" s="240"/>
      <c r="O31" s="240"/>
      <c r="P31" s="240"/>
      <c r="Q31" s="240"/>
    </row>
    <row r="32" spans="1:17" x14ac:dyDescent="0.25">
      <c r="A32" s="42"/>
      <c r="B32" s="42"/>
      <c r="C32" s="42"/>
      <c r="D32" s="182"/>
      <c r="E32" s="182"/>
      <c r="F32" s="182"/>
      <c r="G32" s="182"/>
      <c r="H32" s="182"/>
      <c r="I32" s="182"/>
      <c r="J32" s="41"/>
      <c r="K32" s="145"/>
      <c r="L32" s="145"/>
      <c r="M32" s="240" t="s">
        <v>206</v>
      </c>
      <c r="N32" s="240"/>
      <c r="O32" s="240"/>
      <c r="P32" s="240"/>
      <c r="Q32" s="240"/>
    </row>
    <row r="33" spans="1:17" x14ac:dyDescent="0.25">
      <c r="A33" s="137"/>
      <c r="B33" s="137"/>
      <c r="C33" s="137"/>
      <c r="D33" s="182"/>
      <c r="E33" s="182"/>
      <c r="F33" s="182"/>
      <c r="G33" s="182"/>
      <c r="H33" s="182"/>
      <c r="I33" s="182"/>
      <c r="J33" s="13"/>
      <c r="K33" s="142"/>
      <c r="L33" s="142"/>
      <c r="M33" s="240" t="s">
        <v>207</v>
      </c>
      <c r="N33" s="240"/>
      <c r="O33" s="240"/>
      <c r="P33" s="240"/>
      <c r="Q33" s="240"/>
    </row>
    <row r="34" spans="1:1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x14ac:dyDescent="0.25">
      <c r="A35" s="140"/>
      <c r="B35" s="140"/>
      <c r="C35" s="140"/>
      <c r="D35" s="140"/>
      <c r="E35" s="140"/>
      <c r="F35" s="140"/>
      <c r="G35" s="140"/>
      <c r="H35" s="13"/>
      <c r="I35" s="13"/>
      <c r="J35" s="13"/>
      <c r="K35" s="140"/>
      <c r="L35" s="140"/>
      <c r="M35" s="140"/>
      <c r="N35" s="140"/>
      <c r="O35" s="140"/>
      <c r="P35" s="140"/>
      <c r="Q35" s="140"/>
    </row>
    <row r="36" spans="1:17" x14ac:dyDescent="0.25">
      <c r="A36" s="242" t="s">
        <v>198</v>
      </c>
      <c r="B36" s="242"/>
      <c r="C36" s="242"/>
      <c r="D36" s="242"/>
      <c r="E36" s="242"/>
      <c r="F36" s="242"/>
      <c r="G36" s="140"/>
      <c r="H36" s="13"/>
      <c r="I36" s="13"/>
      <c r="J36" s="13"/>
      <c r="K36" s="242" t="s">
        <v>198</v>
      </c>
      <c r="L36" s="242"/>
      <c r="M36" s="242"/>
      <c r="N36" s="242"/>
      <c r="O36" s="242"/>
      <c r="P36" s="242"/>
      <c r="Q36" s="140"/>
    </row>
    <row r="37" spans="1:17" x14ac:dyDescent="0.25">
      <c r="A37" s="141"/>
      <c r="B37" s="251" t="s">
        <v>199</v>
      </c>
      <c r="C37" s="251"/>
      <c r="D37" s="251"/>
      <c r="E37" s="251"/>
      <c r="F37" s="251"/>
      <c r="G37" s="140"/>
      <c r="H37" s="13"/>
      <c r="I37" s="13"/>
      <c r="J37" s="13"/>
      <c r="K37" s="141"/>
      <c r="L37" s="251" t="s">
        <v>199</v>
      </c>
      <c r="M37" s="251"/>
      <c r="N37" s="251"/>
      <c r="O37" s="251"/>
      <c r="P37" s="251"/>
      <c r="Q37" s="140"/>
    </row>
    <row r="38" spans="1:17" x14ac:dyDescent="0.25">
      <c r="A38" s="143" t="s">
        <v>34</v>
      </c>
      <c r="B38" s="140"/>
      <c r="C38" s="140"/>
      <c r="D38" s="140"/>
      <c r="E38" s="140"/>
      <c r="F38" s="140"/>
      <c r="G38" s="140"/>
      <c r="H38" s="13"/>
      <c r="I38" s="13"/>
      <c r="J38" s="13"/>
      <c r="K38" s="143" t="s">
        <v>34</v>
      </c>
      <c r="L38" s="140"/>
      <c r="M38" s="140"/>
      <c r="N38" s="140"/>
      <c r="O38" s="140"/>
      <c r="P38" s="140"/>
      <c r="Q38" s="140"/>
    </row>
    <row r="39" spans="1:17" x14ac:dyDescent="0.25">
      <c r="A39" s="140" t="s">
        <v>35</v>
      </c>
      <c r="B39" s="146" t="s">
        <v>70</v>
      </c>
      <c r="C39" s="140"/>
      <c r="D39" s="145" t="s">
        <v>36</v>
      </c>
      <c r="E39" s="140" t="e">
        <f>IF($L$5="","",VLOOKUP($L$5,'1147 nguyen duy trinh'!#REF!,21,0))</f>
        <v>#REF!</v>
      </c>
      <c r="F39" s="140"/>
      <c r="G39" s="140"/>
      <c r="H39" s="13"/>
      <c r="I39" s="13"/>
      <c r="J39" s="13"/>
      <c r="K39" s="140" t="s">
        <v>35</v>
      </c>
      <c r="L39" s="146" t="s">
        <v>73</v>
      </c>
      <c r="M39" s="140"/>
      <c r="N39" s="145" t="s">
        <v>36</v>
      </c>
      <c r="O39" s="140" t="e">
        <f>IF($L$5="","",VLOOKUP($L$5,'1147 nguyen duy trinh'!A40:X182,21,0))</f>
        <v>#N/A</v>
      </c>
      <c r="P39" s="140"/>
      <c r="Q39" s="140"/>
    </row>
    <row r="40" spans="1:17" x14ac:dyDescent="0.25">
      <c r="A40" s="140" t="s">
        <v>38</v>
      </c>
      <c r="B40" s="140"/>
      <c r="C40" s="140"/>
      <c r="D40" s="140"/>
      <c r="E40" s="140"/>
      <c r="F40" s="140"/>
      <c r="G40" s="140"/>
      <c r="H40" s="13"/>
      <c r="I40" s="13"/>
      <c r="J40" s="13"/>
      <c r="K40" s="140" t="s">
        <v>38</v>
      </c>
      <c r="L40" s="140"/>
      <c r="M40" s="140"/>
      <c r="N40" s="140"/>
      <c r="O40" s="140"/>
      <c r="P40" s="140"/>
      <c r="Q40" s="140"/>
    </row>
    <row r="41" spans="1:17" x14ac:dyDescent="0.25">
      <c r="A41" s="140" t="s">
        <v>40</v>
      </c>
      <c r="B41" s="140"/>
      <c r="C41" s="140"/>
      <c r="D41" s="140"/>
      <c r="E41" s="140"/>
      <c r="F41" s="140"/>
      <c r="G41" s="140"/>
      <c r="H41" s="13"/>
      <c r="I41" s="13"/>
      <c r="J41" s="13"/>
      <c r="K41" s="140" t="s">
        <v>40</v>
      </c>
      <c r="L41" s="140"/>
      <c r="M41" s="140"/>
      <c r="N41" s="140"/>
      <c r="O41" s="140"/>
      <c r="P41" s="140"/>
      <c r="Q41" s="140"/>
    </row>
    <row r="42" spans="1:17" x14ac:dyDescent="0.25">
      <c r="A42" s="145" t="s">
        <v>41</v>
      </c>
      <c r="B42" s="242" t="s">
        <v>42</v>
      </c>
      <c r="C42" s="242"/>
      <c r="D42" s="242" t="s">
        <v>43</v>
      </c>
      <c r="E42" s="242"/>
      <c r="F42" s="242" t="s">
        <v>44</v>
      </c>
      <c r="G42" s="242"/>
      <c r="H42" s="13"/>
      <c r="I42" s="13"/>
      <c r="J42" s="13"/>
      <c r="K42" s="145" t="s">
        <v>41</v>
      </c>
      <c r="L42" s="242" t="s">
        <v>42</v>
      </c>
      <c r="M42" s="242"/>
      <c r="N42" s="242" t="s">
        <v>43</v>
      </c>
      <c r="O42" s="242"/>
      <c r="P42" s="242" t="s">
        <v>44</v>
      </c>
      <c r="Q42" s="242"/>
    </row>
    <row r="43" spans="1:17" x14ac:dyDescent="0.25">
      <c r="A43" s="147">
        <v>1</v>
      </c>
      <c r="B43" s="246" t="s">
        <v>45</v>
      </c>
      <c r="C43" s="246"/>
      <c r="D43" s="249"/>
      <c r="E43" s="249"/>
      <c r="F43" s="248" t="e">
        <f>#REF!</f>
        <v>#REF!</v>
      </c>
      <c r="G43" s="248"/>
      <c r="H43" s="13"/>
      <c r="I43" s="13"/>
      <c r="J43" s="13"/>
      <c r="K43" s="147">
        <v>1</v>
      </c>
      <c r="L43" s="246" t="s">
        <v>45</v>
      </c>
      <c r="M43" s="246"/>
      <c r="N43" s="249"/>
      <c r="O43" s="249"/>
      <c r="P43" s="248">
        <f>G43</f>
        <v>0</v>
      </c>
      <c r="Q43" s="248"/>
    </row>
    <row r="44" spans="1:17" x14ac:dyDescent="0.25">
      <c r="A44" s="147">
        <v>2</v>
      </c>
      <c r="B44" s="246" t="s">
        <v>46</v>
      </c>
      <c r="C44" s="246"/>
      <c r="D44" s="250" t="e">
        <f>#REF!</f>
        <v>#REF!</v>
      </c>
      <c r="E44" s="250"/>
      <c r="F44" s="248" t="e">
        <f>#REF!</f>
        <v>#REF!</v>
      </c>
      <c r="G44" s="248"/>
      <c r="H44" s="13"/>
      <c r="I44" s="13"/>
      <c r="J44" s="13"/>
      <c r="K44" s="147">
        <v>2</v>
      </c>
      <c r="L44" s="246" t="s">
        <v>46</v>
      </c>
      <c r="M44" s="246"/>
      <c r="N44" s="250" t="e">
        <f>D44</f>
        <v>#REF!</v>
      </c>
      <c r="O44" s="250"/>
      <c r="P44" s="248">
        <f>G44</f>
        <v>0</v>
      </c>
      <c r="Q44" s="248"/>
    </row>
    <row r="45" spans="1:17" x14ac:dyDescent="0.25">
      <c r="A45" s="147">
        <v>3</v>
      </c>
      <c r="B45" s="246" t="s">
        <v>47</v>
      </c>
      <c r="C45" s="246"/>
      <c r="D45" s="247" t="e">
        <f>#REF!</f>
        <v>#REF!</v>
      </c>
      <c r="E45" s="247"/>
      <c r="F45" s="248" t="e">
        <f>#REF!</f>
        <v>#REF!</v>
      </c>
      <c r="G45" s="248"/>
      <c r="H45" s="13"/>
      <c r="I45" s="13"/>
      <c r="J45" s="13"/>
      <c r="K45" s="147">
        <v>3</v>
      </c>
      <c r="L45" s="246" t="s">
        <v>47</v>
      </c>
      <c r="M45" s="246"/>
      <c r="N45" s="247" t="e">
        <f>D45</f>
        <v>#REF!</v>
      </c>
      <c r="O45" s="247"/>
      <c r="P45" s="248">
        <f>G45</f>
        <v>0</v>
      </c>
      <c r="Q45" s="248"/>
    </row>
    <row r="46" spans="1:17" x14ac:dyDescent="0.25">
      <c r="A46" s="147">
        <v>4</v>
      </c>
      <c r="B46" s="246" t="s">
        <v>48</v>
      </c>
      <c r="C46" s="246"/>
      <c r="D46" s="249"/>
      <c r="E46" s="249"/>
      <c r="F46" s="248" t="e">
        <f>#REF!</f>
        <v>#REF!</v>
      </c>
      <c r="G46" s="248"/>
      <c r="H46" s="13"/>
      <c r="I46" s="13"/>
      <c r="J46" s="13"/>
      <c r="K46" s="147">
        <v>4</v>
      </c>
      <c r="L46" s="246" t="s">
        <v>48</v>
      </c>
      <c r="M46" s="246"/>
      <c r="N46" s="249"/>
      <c r="O46" s="249"/>
      <c r="P46" s="248">
        <f>G46</f>
        <v>0</v>
      </c>
      <c r="Q46" s="248"/>
    </row>
    <row r="47" spans="1:17" x14ac:dyDescent="0.25">
      <c r="A47" s="242" t="s">
        <v>49</v>
      </c>
      <c r="B47" s="242"/>
      <c r="C47" s="242"/>
      <c r="D47" s="242"/>
      <c r="E47" s="242"/>
      <c r="F47" s="243" t="e">
        <f>#REF!</f>
        <v>#REF!</v>
      </c>
      <c r="G47" s="243"/>
      <c r="H47" s="13"/>
      <c r="I47" s="13"/>
      <c r="J47" s="13"/>
      <c r="K47" s="242" t="s">
        <v>49</v>
      </c>
      <c r="L47" s="242"/>
      <c r="M47" s="242"/>
      <c r="N47" s="242"/>
      <c r="O47" s="242"/>
      <c r="P47" s="243">
        <f>G47</f>
        <v>0</v>
      </c>
      <c r="Q47" s="243"/>
    </row>
    <row r="48" spans="1:17" x14ac:dyDescent="0.25">
      <c r="A48" s="148" t="e">
        <f>- ĐÓNG ĐỦ SỐ TIỀN CỌC CÒN THIẾU</f>
        <v>#NAME?</v>
      </c>
      <c r="B48" s="144" t="s">
        <v>209</v>
      </c>
      <c r="C48" s="144"/>
      <c r="D48" s="149"/>
      <c r="E48" s="144"/>
      <c r="F48" s="140"/>
      <c r="G48" s="140"/>
      <c r="H48" s="13"/>
      <c r="I48" s="13"/>
      <c r="J48" s="13"/>
      <c r="K48" s="148" t="e">
        <f>- ĐÓNG ĐỦ SỐ TIỀN CỌC CÒN THIẾU</f>
        <v>#NAME?</v>
      </c>
      <c r="L48" s="144" t="s">
        <v>209</v>
      </c>
      <c r="M48" s="144"/>
      <c r="N48" s="149"/>
      <c r="O48" s="144"/>
      <c r="P48" s="140"/>
      <c r="Q48" s="140"/>
    </row>
    <row r="49" spans="1:17" x14ac:dyDescent="0.25">
      <c r="A49" s="148"/>
      <c r="B49" s="140"/>
      <c r="C49" s="140"/>
      <c r="D49" s="150"/>
      <c r="E49" s="140"/>
      <c r="F49" s="140"/>
      <c r="G49" s="140"/>
      <c r="H49" s="13"/>
      <c r="I49" s="13"/>
      <c r="J49" s="13"/>
      <c r="K49" s="148"/>
      <c r="L49" s="140"/>
      <c r="M49" s="140"/>
      <c r="N49" s="150"/>
      <c r="O49" s="140"/>
      <c r="P49" s="140"/>
      <c r="Q49" s="140"/>
    </row>
    <row r="50" spans="1:17" x14ac:dyDescent="0.25">
      <c r="A50" s="148" t="s">
        <v>201</v>
      </c>
      <c r="B50" s="140" t="s">
        <v>200</v>
      </c>
      <c r="C50" s="140"/>
      <c r="D50" s="150" t="e">
        <f t="shared" ref="D50" si="1">#REF!</f>
        <v>#REF!</v>
      </c>
      <c r="E50" s="140"/>
      <c r="F50" s="140"/>
      <c r="G50" s="140"/>
      <c r="H50" s="13"/>
      <c r="I50" s="13"/>
      <c r="J50" s="13"/>
      <c r="K50" s="148" t="s">
        <v>201</v>
      </c>
      <c r="L50" s="140" t="s">
        <v>200</v>
      </c>
      <c r="M50" s="140"/>
      <c r="N50" s="150">
        <f t="shared" ref="N50:N51" si="2">E50</f>
        <v>0</v>
      </c>
      <c r="O50" s="140"/>
      <c r="P50" s="140"/>
      <c r="Q50" s="140"/>
    </row>
    <row r="51" spans="1:17" x14ac:dyDescent="0.25">
      <c r="A51" s="148" t="s">
        <v>50</v>
      </c>
      <c r="B51" s="140"/>
      <c r="C51" s="140"/>
      <c r="D51" s="150" t="e">
        <f t="shared" ref="D51" si="3">#REF!</f>
        <v>#REF!</v>
      </c>
      <c r="E51" s="140"/>
      <c r="F51" s="140"/>
      <c r="G51" s="140"/>
      <c r="H51" s="13"/>
      <c r="I51" s="13"/>
      <c r="J51" s="13"/>
      <c r="K51" s="148" t="s">
        <v>50</v>
      </c>
      <c r="L51" s="140"/>
      <c r="M51" s="140"/>
      <c r="N51" s="150">
        <f t="shared" si="2"/>
        <v>0</v>
      </c>
      <c r="O51" s="140"/>
      <c r="P51" s="140"/>
      <c r="Q51" s="140"/>
    </row>
    <row r="52" spans="1:17" x14ac:dyDescent="0.25">
      <c r="A52" s="148" t="s">
        <v>51</v>
      </c>
      <c r="B52" s="140"/>
      <c r="C52" s="140"/>
      <c r="D52" s="150">
        <v>0</v>
      </c>
      <c r="E52" s="140"/>
      <c r="F52" s="140"/>
      <c r="G52" s="140"/>
      <c r="H52" s="13"/>
      <c r="I52" s="13"/>
      <c r="J52" s="13"/>
      <c r="K52" s="148" t="s">
        <v>51</v>
      </c>
      <c r="L52" s="140"/>
      <c r="M52" s="140"/>
      <c r="N52" s="150">
        <v>0</v>
      </c>
      <c r="O52" s="140"/>
      <c r="P52" s="140"/>
      <c r="Q52" s="140"/>
    </row>
    <row r="53" spans="1:17" x14ac:dyDescent="0.25">
      <c r="A53" s="148"/>
      <c r="B53" s="140" t="s">
        <v>204</v>
      </c>
      <c r="C53" s="140"/>
      <c r="D53" s="150" t="e">
        <f>#REF!</f>
        <v>#REF!</v>
      </c>
      <c r="E53" s="140"/>
      <c r="F53" s="140"/>
      <c r="G53" s="140"/>
      <c r="H53" s="13"/>
      <c r="I53" s="13"/>
      <c r="J53" s="13"/>
      <c r="K53" s="148"/>
      <c r="L53" s="140" t="s">
        <v>204</v>
      </c>
      <c r="M53" s="140"/>
      <c r="N53" s="150">
        <f t="shared" ref="N53:N54" si="4">E53</f>
        <v>0</v>
      </c>
      <c r="O53" s="140"/>
      <c r="P53" s="140"/>
      <c r="Q53" s="140"/>
    </row>
    <row r="54" spans="1:17" x14ac:dyDescent="0.25">
      <c r="A54" s="140"/>
      <c r="B54" s="140" t="s">
        <v>52</v>
      </c>
      <c r="C54" s="140"/>
      <c r="D54" s="151" t="e">
        <f t="shared" ref="D54" si="5">#REF!</f>
        <v>#REF!</v>
      </c>
      <c r="E54" s="140"/>
      <c r="F54" s="140"/>
      <c r="G54" s="140"/>
      <c r="H54" s="13"/>
      <c r="I54" s="13"/>
      <c r="J54" s="13"/>
      <c r="K54" s="140"/>
      <c r="L54" s="140" t="s">
        <v>52</v>
      </c>
      <c r="M54" s="140"/>
      <c r="N54" s="151">
        <f t="shared" si="4"/>
        <v>0</v>
      </c>
      <c r="O54" s="140"/>
      <c r="P54" s="140"/>
      <c r="Q54" s="140"/>
    </row>
    <row r="55" spans="1:17" x14ac:dyDescent="0.25">
      <c r="A55" s="148" t="s">
        <v>53</v>
      </c>
      <c r="B55" s="140"/>
      <c r="C55" s="140"/>
      <c r="D55" s="140"/>
      <c r="E55" s="140"/>
      <c r="F55" s="140"/>
      <c r="G55" s="140"/>
      <c r="H55" s="13"/>
      <c r="I55" s="13"/>
      <c r="J55" s="13"/>
      <c r="K55" s="148" t="s">
        <v>53</v>
      </c>
      <c r="L55" s="140"/>
      <c r="M55" s="140"/>
      <c r="N55" s="140"/>
      <c r="O55" s="140"/>
      <c r="P55" s="140"/>
      <c r="Q55" s="140"/>
    </row>
    <row r="56" spans="1:17" x14ac:dyDescent="0.25">
      <c r="A56" s="148" t="s">
        <v>54</v>
      </c>
      <c r="B56" s="140"/>
      <c r="C56" s="140" t="s">
        <v>202</v>
      </c>
      <c r="D56" s="140"/>
      <c r="E56" s="140"/>
      <c r="F56" s="140"/>
      <c r="G56" s="140"/>
      <c r="H56" s="13"/>
      <c r="I56" s="13"/>
      <c r="J56" s="13"/>
      <c r="K56" s="148" t="s">
        <v>54</v>
      </c>
      <c r="L56" s="140"/>
      <c r="M56" s="140" t="s">
        <v>202</v>
      </c>
      <c r="N56" s="140"/>
      <c r="O56" s="140"/>
      <c r="P56" s="140"/>
      <c r="Q56" s="140"/>
    </row>
    <row r="57" spans="1:17" x14ac:dyDescent="0.25">
      <c r="A57" s="140"/>
      <c r="B57" s="140" t="s">
        <v>56</v>
      </c>
      <c r="C57" s="140"/>
      <c r="D57" s="140"/>
      <c r="E57" s="140"/>
      <c r="F57" s="140"/>
      <c r="G57" s="140"/>
      <c r="H57" s="13"/>
      <c r="I57" s="13"/>
      <c r="J57" s="13"/>
      <c r="K57" s="140"/>
      <c r="L57" s="140" t="s">
        <v>56</v>
      </c>
      <c r="M57" s="140"/>
      <c r="N57" s="140"/>
      <c r="O57" s="140"/>
      <c r="P57" s="140"/>
      <c r="Q57" s="140"/>
    </row>
    <row r="58" spans="1:17" x14ac:dyDescent="0.25">
      <c r="A58" s="140"/>
      <c r="B58" s="140" t="s">
        <v>57</v>
      </c>
      <c r="C58" s="140"/>
      <c r="D58" s="140"/>
      <c r="E58" s="140"/>
      <c r="F58" s="140"/>
      <c r="G58" s="140"/>
      <c r="H58" s="13"/>
      <c r="I58" s="13"/>
      <c r="J58" s="13"/>
      <c r="K58" s="140"/>
      <c r="L58" s="140" t="s">
        <v>57</v>
      </c>
      <c r="M58" s="140"/>
      <c r="N58" s="140"/>
      <c r="O58" s="140"/>
      <c r="P58" s="140"/>
      <c r="Q58" s="140"/>
    </row>
    <row r="59" spans="1:17" x14ac:dyDescent="0.25">
      <c r="A59" s="140"/>
      <c r="B59" s="140" t="s">
        <v>203</v>
      </c>
      <c r="C59" s="140"/>
      <c r="D59" s="140"/>
      <c r="E59" s="140"/>
      <c r="F59" s="140"/>
      <c r="G59" s="140"/>
      <c r="K59" s="140"/>
      <c r="L59" s="140" t="s">
        <v>203</v>
      </c>
      <c r="M59" s="140"/>
      <c r="N59" s="140"/>
      <c r="O59" s="140"/>
      <c r="P59" s="140"/>
      <c r="Q59" s="140"/>
    </row>
    <row r="60" spans="1:17" x14ac:dyDescent="0.25">
      <c r="A60" s="242" t="s">
        <v>58</v>
      </c>
      <c r="B60" s="244" t="s">
        <v>210</v>
      </c>
      <c r="C60" s="245"/>
      <c r="D60" s="245"/>
      <c r="E60" s="245"/>
      <c r="F60" s="245"/>
      <c r="G60" s="245"/>
      <c r="K60" s="242" t="s">
        <v>58</v>
      </c>
      <c r="L60" s="244" t="s">
        <v>210</v>
      </c>
      <c r="M60" s="245"/>
      <c r="N60" s="245"/>
      <c r="O60" s="245"/>
      <c r="P60" s="245"/>
      <c r="Q60" s="245"/>
    </row>
    <row r="61" spans="1:17" x14ac:dyDescent="0.25">
      <c r="A61" s="242"/>
      <c r="B61" s="245"/>
      <c r="C61" s="245"/>
      <c r="D61" s="245"/>
      <c r="E61" s="245"/>
      <c r="F61" s="245"/>
      <c r="G61" s="245"/>
      <c r="K61" s="242"/>
      <c r="L61" s="245"/>
      <c r="M61" s="245"/>
      <c r="N61" s="245"/>
      <c r="O61" s="245"/>
      <c r="P61" s="245"/>
      <c r="Q61" s="245"/>
    </row>
    <row r="62" spans="1:17" x14ac:dyDescent="0.25">
      <c r="A62" s="242"/>
      <c r="B62" s="245"/>
      <c r="C62" s="245"/>
      <c r="D62" s="245"/>
      <c r="E62" s="245"/>
      <c r="F62" s="245"/>
      <c r="G62" s="245"/>
      <c r="K62" s="242"/>
      <c r="L62" s="245"/>
      <c r="M62" s="245"/>
      <c r="N62" s="245"/>
      <c r="O62" s="245"/>
      <c r="P62" s="245"/>
      <c r="Q62" s="245"/>
    </row>
    <row r="63" spans="1:17" x14ac:dyDescent="0.25">
      <c r="A63" s="240" t="s">
        <v>59</v>
      </c>
      <c r="B63" s="240"/>
      <c r="C63" s="240"/>
      <c r="D63" s="152"/>
      <c r="E63" s="240" t="s">
        <v>60</v>
      </c>
      <c r="F63" s="240"/>
      <c r="G63" s="153"/>
      <c r="K63" s="240" t="s">
        <v>59</v>
      </c>
      <c r="L63" s="240"/>
      <c r="M63" s="240"/>
      <c r="N63" s="152"/>
      <c r="O63" s="240" t="s">
        <v>60</v>
      </c>
      <c r="P63" s="240"/>
      <c r="Q63" s="153"/>
    </row>
    <row r="64" spans="1:17" x14ac:dyDescent="0.25">
      <c r="A64" s="240" t="s">
        <v>196</v>
      </c>
      <c r="B64" s="240"/>
      <c r="C64" s="240"/>
      <c r="D64" s="152"/>
      <c r="E64" s="145"/>
      <c r="F64" s="145"/>
      <c r="G64" s="140"/>
      <c r="K64" s="240" t="s">
        <v>196</v>
      </c>
      <c r="L64" s="240"/>
      <c r="M64" s="240"/>
      <c r="N64" s="152"/>
      <c r="O64" s="145"/>
      <c r="P64" s="145"/>
      <c r="Q64" s="140"/>
    </row>
    <row r="65" spans="1:17" x14ac:dyDescent="0.25">
      <c r="A65" s="241" t="s">
        <v>197</v>
      </c>
      <c r="B65" s="241"/>
      <c r="C65" s="240" t="s">
        <v>196</v>
      </c>
      <c r="D65" s="240"/>
      <c r="E65" s="240"/>
      <c r="F65" s="240"/>
      <c r="G65" s="240"/>
      <c r="K65" s="241" t="s">
        <v>197</v>
      </c>
      <c r="L65" s="241"/>
      <c r="M65" s="240" t="s">
        <v>196</v>
      </c>
      <c r="N65" s="240"/>
      <c r="O65" s="240"/>
      <c r="P65" s="240"/>
      <c r="Q65" s="240"/>
    </row>
    <row r="66" spans="1:17" x14ac:dyDescent="0.25">
      <c r="A66" s="145"/>
      <c r="B66" s="145"/>
      <c r="C66" s="240" t="s">
        <v>206</v>
      </c>
      <c r="D66" s="240"/>
      <c r="E66" s="240"/>
      <c r="F66" s="240"/>
      <c r="G66" s="240"/>
      <c r="K66" s="145"/>
      <c r="L66" s="145"/>
      <c r="M66" s="240" t="s">
        <v>206</v>
      </c>
      <c r="N66" s="240"/>
      <c r="O66" s="240"/>
      <c r="P66" s="240"/>
      <c r="Q66" s="240"/>
    </row>
    <row r="67" spans="1:17" x14ac:dyDescent="0.25">
      <c r="A67" s="142"/>
      <c r="B67" s="142"/>
      <c r="C67" s="240" t="s">
        <v>207</v>
      </c>
      <c r="D67" s="240"/>
      <c r="E67" s="240"/>
      <c r="F67" s="240"/>
      <c r="G67" s="240"/>
      <c r="K67" s="142"/>
      <c r="L67" s="142"/>
      <c r="M67" s="240" t="s">
        <v>207</v>
      </c>
      <c r="N67" s="240"/>
      <c r="O67" s="240"/>
      <c r="P67" s="240"/>
      <c r="Q67" s="240"/>
    </row>
  </sheetData>
  <mergeCells count="125">
    <mergeCell ref="A2:H2"/>
    <mergeCell ref="K2:P2"/>
    <mergeCell ref="R2:T2"/>
    <mergeCell ref="B3:G3"/>
    <mergeCell ref="L3:P3"/>
    <mergeCell ref="G5:H5"/>
    <mergeCell ref="B9:C9"/>
    <mergeCell ref="D9:F9"/>
    <mergeCell ref="G9:H9"/>
    <mergeCell ref="L9:M9"/>
    <mergeCell ref="N9:O9"/>
    <mergeCell ref="P9:Q9"/>
    <mergeCell ref="B8:C8"/>
    <mergeCell ref="D8:F8"/>
    <mergeCell ref="G8:H8"/>
    <mergeCell ref="L8:M8"/>
    <mergeCell ref="N8:O8"/>
    <mergeCell ref="P8:Q8"/>
    <mergeCell ref="B11:C11"/>
    <mergeCell ref="D11:F11"/>
    <mergeCell ref="G11:H11"/>
    <mergeCell ref="L11:M11"/>
    <mergeCell ref="N11:O11"/>
    <mergeCell ref="P11:Q11"/>
    <mergeCell ref="B10:C10"/>
    <mergeCell ref="D10:F10"/>
    <mergeCell ref="G10:H10"/>
    <mergeCell ref="L10:M10"/>
    <mergeCell ref="N10:O10"/>
    <mergeCell ref="P10:Q10"/>
    <mergeCell ref="A13:F13"/>
    <mergeCell ref="G13:H13"/>
    <mergeCell ref="K13:O13"/>
    <mergeCell ref="P13:Q13"/>
    <mergeCell ref="E15:F15"/>
    <mergeCell ref="E16:F16"/>
    <mergeCell ref="B12:C12"/>
    <mergeCell ref="D12:F12"/>
    <mergeCell ref="G12:H12"/>
    <mergeCell ref="L12:M12"/>
    <mergeCell ref="N12:O12"/>
    <mergeCell ref="P12:Q12"/>
    <mergeCell ref="C24:I24"/>
    <mergeCell ref="C25:I25"/>
    <mergeCell ref="C26:I26"/>
    <mergeCell ref="K26:K28"/>
    <mergeCell ref="L26:Q28"/>
    <mergeCell ref="A27:A28"/>
    <mergeCell ref="C27:I28"/>
    <mergeCell ref="E17:F17"/>
    <mergeCell ref="E18:F18"/>
    <mergeCell ref="E19:F19"/>
    <mergeCell ref="E20:F20"/>
    <mergeCell ref="A22:H22"/>
    <mergeCell ref="C23:H23"/>
    <mergeCell ref="A31:C31"/>
    <mergeCell ref="D31:I31"/>
    <mergeCell ref="K31:L31"/>
    <mergeCell ref="M31:Q31"/>
    <mergeCell ref="D32:I32"/>
    <mergeCell ref="M32:Q32"/>
    <mergeCell ref="A29:D29"/>
    <mergeCell ref="F29:H29"/>
    <mergeCell ref="K29:M29"/>
    <mergeCell ref="O29:P29"/>
    <mergeCell ref="A30:D30"/>
    <mergeCell ref="K30:M30"/>
    <mergeCell ref="F43:G43"/>
    <mergeCell ref="B44:C44"/>
    <mergeCell ref="D44:E44"/>
    <mergeCell ref="F44:G44"/>
    <mergeCell ref="D33:I33"/>
    <mergeCell ref="M33:Q33"/>
    <mergeCell ref="A36:F36"/>
    <mergeCell ref="B37:F37"/>
    <mergeCell ref="B42:C42"/>
    <mergeCell ref="D42:E42"/>
    <mergeCell ref="F42:G42"/>
    <mergeCell ref="A64:C64"/>
    <mergeCell ref="A65:B65"/>
    <mergeCell ref="C65:G65"/>
    <mergeCell ref="C66:G66"/>
    <mergeCell ref="C67:G67"/>
    <mergeCell ref="K36:P36"/>
    <mergeCell ref="L37:P37"/>
    <mergeCell ref="L42:M42"/>
    <mergeCell ref="N42:O42"/>
    <mergeCell ref="P42:Q42"/>
    <mergeCell ref="A47:E47"/>
    <mergeCell ref="F47:G47"/>
    <mergeCell ref="A60:A62"/>
    <mergeCell ref="B60:G62"/>
    <mergeCell ref="A63:C63"/>
    <mergeCell ref="E63:F63"/>
    <mergeCell ref="B45:C45"/>
    <mergeCell ref="D45:E45"/>
    <mergeCell ref="F45:G45"/>
    <mergeCell ref="B46:C46"/>
    <mergeCell ref="D46:E46"/>
    <mergeCell ref="F46:G46"/>
    <mergeCell ref="B43:C43"/>
    <mergeCell ref="D43:E43"/>
    <mergeCell ref="L45:M45"/>
    <mergeCell ref="N45:O45"/>
    <mergeCell ref="P45:Q45"/>
    <mergeCell ref="L46:M46"/>
    <mergeCell ref="N46:O46"/>
    <mergeCell ref="P46:Q46"/>
    <mergeCell ref="L43:M43"/>
    <mergeCell ref="N43:O43"/>
    <mergeCell ref="P43:Q43"/>
    <mergeCell ref="L44:M44"/>
    <mergeCell ref="N44:O44"/>
    <mergeCell ref="P44:Q44"/>
    <mergeCell ref="K64:M64"/>
    <mergeCell ref="K65:L65"/>
    <mergeCell ref="M65:Q65"/>
    <mergeCell ref="M66:Q66"/>
    <mergeCell ref="M67:Q67"/>
    <mergeCell ref="K47:O47"/>
    <mergeCell ref="P47:Q47"/>
    <mergeCell ref="K60:K62"/>
    <mergeCell ref="L60:Q62"/>
    <mergeCell ref="K63:M63"/>
    <mergeCell ref="O63:P6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'1147 nguyen duy trinh'!$A$6:$A$148</xm:f>
          </x14:formula1>
          <xm:sqref>L5 B39 L39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1147 nguyen duy trinh</vt:lpstr>
      <vt:lpstr>In phieu T12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</dc:creator>
  <cp:lastModifiedBy>Windows User</cp:lastModifiedBy>
  <cp:lastPrinted>2020-12-16T01:51:48Z</cp:lastPrinted>
  <dcterms:created xsi:type="dcterms:W3CDTF">2020-08-13T02:07:53Z</dcterms:created>
  <dcterms:modified xsi:type="dcterms:W3CDTF">2020-12-19T04:37:56Z</dcterms:modified>
</cp:coreProperties>
</file>